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  <sheet name="Командный зачет" sheetId="4" r:id="rId2"/>
  </sheets>
  <calcPr calcId="125725"/>
</workbook>
</file>

<file path=xl/calcChain.xml><?xml version="1.0" encoding="utf-8"?>
<calcChain xmlns="http://schemas.openxmlformats.org/spreadsheetml/2006/main">
  <c r="H11" i="4"/>
  <c r="N108" i="1"/>
  <c r="N107"/>
  <c r="N106"/>
  <c r="N105"/>
  <c r="N103"/>
  <c r="N102"/>
  <c r="N101"/>
  <c r="H12" i="4"/>
  <c r="H17"/>
  <c r="H15"/>
  <c r="H16"/>
  <c r="N93" i="1"/>
  <c r="N87"/>
  <c r="N88"/>
  <c r="N86"/>
  <c r="N97"/>
  <c r="N96"/>
  <c r="N84"/>
  <c r="N90"/>
  <c r="N91"/>
  <c r="N94"/>
  <c r="N92"/>
  <c r="L48"/>
  <c r="M48" s="1"/>
  <c r="N48" s="1"/>
  <c r="L81"/>
  <c r="M81" s="1"/>
  <c r="N81" s="1"/>
  <c r="L80"/>
  <c r="M80" s="1"/>
  <c r="N80" s="1"/>
  <c r="L78"/>
  <c r="M78" s="1"/>
  <c r="N78" s="1"/>
  <c r="L79"/>
  <c r="M79" s="1"/>
  <c r="N79" s="1"/>
  <c r="L76"/>
  <c r="M76" s="1"/>
  <c r="N76" s="1"/>
  <c r="L73"/>
  <c r="M73" s="1"/>
  <c r="N73" s="1"/>
  <c r="L57"/>
  <c r="M57" s="1"/>
  <c r="N57" s="1"/>
  <c r="L55"/>
  <c r="M55" s="1"/>
  <c r="N55" s="1"/>
  <c r="L47"/>
  <c r="M47" s="1"/>
  <c r="N47" s="1"/>
  <c r="L46"/>
  <c r="M46" s="1"/>
  <c r="N46" s="1"/>
  <c r="L36"/>
  <c r="M36" s="1"/>
  <c r="N36" s="1"/>
  <c r="L71"/>
  <c r="M71" s="1"/>
  <c r="N71" s="1"/>
  <c r="L70"/>
  <c r="M70" s="1"/>
  <c r="N70" s="1"/>
  <c r="L52"/>
  <c r="M52" s="1"/>
  <c r="N52" s="1"/>
  <c r="L35"/>
  <c r="M35" s="1"/>
  <c r="N35" s="1"/>
  <c r="N113"/>
  <c r="N112"/>
  <c r="N111"/>
  <c r="N110"/>
  <c r="L31"/>
  <c r="M31" s="1"/>
  <c r="N31" s="1"/>
  <c r="L75"/>
  <c r="M75" s="1"/>
  <c r="N75" s="1"/>
  <c r="L69"/>
  <c r="M69" s="1"/>
  <c r="N69" s="1"/>
  <c r="L67"/>
  <c r="M67" s="1"/>
  <c r="N67" s="1"/>
  <c r="L64"/>
  <c r="M64" s="1"/>
  <c r="N64" s="1"/>
  <c r="L65"/>
  <c r="M65" s="1"/>
  <c r="N65" s="1"/>
  <c r="L63"/>
  <c r="M63" s="1"/>
  <c r="N63" s="1"/>
  <c r="L60"/>
  <c r="M60" s="1"/>
  <c r="N60" s="1"/>
  <c r="L61"/>
  <c r="M61" s="1"/>
  <c r="N61" s="1"/>
  <c r="L59"/>
  <c r="M59" s="1"/>
  <c r="N59" s="1"/>
  <c r="L54"/>
  <c r="M54" s="1"/>
  <c r="N54" s="1"/>
  <c r="L51"/>
  <c r="M51" s="1"/>
  <c r="N51" s="1"/>
  <c r="L50"/>
  <c r="M50" s="1"/>
  <c r="N50" s="1"/>
  <c r="L43"/>
  <c r="M43" s="1"/>
  <c r="N43" s="1"/>
  <c r="L44"/>
  <c r="M44" s="1"/>
  <c r="N44" s="1"/>
  <c r="L41"/>
  <c r="M41" s="1"/>
  <c r="N41" s="1"/>
  <c r="L38"/>
  <c r="M38" s="1"/>
  <c r="N38" s="1"/>
  <c r="L39"/>
  <c r="M39" s="1"/>
  <c r="N39" s="1"/>
  <c r="L40"/>
  <c r="M40" s="1"/>
  <c r="N40" s="1"/>
  <c r="L34"/>
  <c r="M34" s="1"/>
  <c r="N34" s="1"/>
  <c r="M32"/>
  <c r="N32" s="1"/>
  <c r="L29"/>
  <c r="M29" s="1"/>
  <c r="N29" s="1"/>
  <c r="L30"/>
  <c r="M30" s="1"/>
  <c r="N30" s="1"/>
  <c r="L28"/>
  <c r="M28" s="1"/>
  <c r="N28" s="1"/>
  <c r="L26"/>
  <c r="M26" s="1"/>
  <c r="N26" s="1"/>
  <c r="L23"/>
  <c r="M23" s="1"/>
  <c r="N23" s="1"/>
  <c r="L22"/>
  <c r="M22" s="1"/>
  <c r="N22" s="1"/>
  <c r="L25"/>
  <c r="M25" s="1"/>
  <c r="N25" s="1"/>
  <c r="L24"/>
  <c r="M24" s="1"/>
  <c r="N24" s="1"/>
  <c r="L16"/>
  <c r="M16" s="1"/>
  <c r="N16" s="1"/>
  <c r="L17"/>
  <c r="M17" s="1"/>
  <c r="N17" s="1"/>
  <c r="L18"/>
  <c r="M18" s="1"/>
  <c r="N18" s="1"/>
  <c r="L14"/>
  <c r="M14" s="1"/>
  <c r="N14" s="1"/>
  <c r="L15"/>
  <c r="M15" s="1"/>
  <c r="N15" s="1"/>
  <c r="L19"/>
  <c r="M19" s="1"/>
  <c r="N19" s="1"/>
</calcChain>
</file>

<file path=xl/sharedStrings.xml><?xml version="1.0" encoding="utf-8"?>
<sst xmlns="http://schemas.openxmlformats.org/spreadsheetml/2006/main" count="452" uniqueCount="180">
  <si>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</si>
  <si>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</si>
  <si>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</si>
  <si>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</si>
  <si>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г. Смоленск</t>
  </si>
  <si>
    <t>регламент времени 10 минут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</si>
  <si>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</si>
  <si>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</si>
  <si>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</si>
  <si>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</si>
  <si>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</si>
  <si>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</si>
  <si>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</si>
  <si>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</si>
  <si>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</si>
  <si>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</si>
  <si>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</si>
  <si>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</si>
  <si>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</si>
  <si>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</si>
  <si>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</si>
  <si>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 xml:space="preserve">     ДВОЕБОРЬЕ </t>
  </si>
  <si>
    <t>Вес гирь</t>
  </si>
  <si>
    <t>Весовая категория до 48 кг. Мл. юноши</t>
  </si>
  <si>
    <t>Весовая категория до 53 кг. Мл. юноши</t>
  </si>
  <si>
    <t>Весовая категория до 58 кг. Мл. юноши</t>
  </si>
  <si>
    <t>Весовая категория до 58 кг. Ст. юноши</t>
  </si>
  <si>
    <t>Весовая категория до 63 кг. Мл. юноши</t>
  </si>
  <si>
    <t>Весовая категория до 63 кг. Ст. юноши</t>
  </si>
  <si>
    <t>Весовая категория до 68 кг. Мл. юноши</t>
  </si>
  <si>
    <t>Весовая категория до 68 кг. Ст. юноши</t>
  </si>
  <si>
    <t>Весовая категория до 73 кг. Мл. юноши</t>
  </si>
  <si>
    <t>Весовая категория до 73 кг. Ст. юноши</t>
  </si>
  <si>
    <t>Мл. юноши (14-16)</t>
  </si>
  <si>
    <t>Мл./Ст. Юноши, Юниоры, Девушки</t>
  </si>
  <si>
    <t>ОТКРЫТОЕ ПЕРВЕНСТВО СМОЛЕНСКОЙ ОБЛАСТИ ПО ГИРЕВОМУ СПОРТУ СРЕДИ ЮНОШЕЙ И ЮНИОРОВ</t>
  </si>
  <si>
    <t>Юниоры(19-22)</t>
  </si>
  <si>
    <t>Девушки (19-22)</t>
  </si>
  <si>
    <t>Весовая категория до 63 кг. Юниоры</t>
  </si>
  <si>
    <t>Весовая категория до 68 кг. Юниоры</t>
  </si>
  <si>
    <t>Весовая категория до 85 кг. Юниоры</t>
  </si>
  <si>
    <t>Весовая категория св. 73 кг. Мл. юноши</t>
  </si>
  <si>
    <t>Весовая категория до 73 кг. Юниоры</t>
  </si>
  <si>
    <t>-</t>
  </si>
  <si>
    <t>очки</t>
  </si>
  <si>
    <t>Девушки</t>
  </si>
  <si>
    <t>СВОДНЫЙ ПРОТОКОЛ КОМАНДНОГО ПЕРВЕНСТВА</t>
  </si>
  <si>
    <t xml:space="preserve">                                                 спорт. зал</t>
  </si>
  <si>
    <t>Спортивный зал</t>
  </si>
  <si>
    <t>Мл./Ст. Юноши</t>
  </si>
  <si>
    <t xml:space="preserve">                    СДЮСШОР №1</t>
  </si>
  <si>
    <t>Регламент времени 10 мин.</t>
  </si>
  <si>
    <t>СДЮШОР №1</t>
  </si>
  <si>
    <t xml:space="preserve"> Юноши</t>
  </si>
  <si>
    <t xml:space="preserve"> Юниоры</t>
  </si>
  <si>
    <t>Весовая категория св. 85 кг. Юниоры</t>
  </si>
  <si>
    <t>Весовая категория до 85 кг. Ст. юноши</t>
  </si>
  <si>
    <t>Девушки (17-22)</t>
  </si>
  <si>
    <t>Романов Никита</t>
  </si>
  <si>
    <t>б/р</t>
  </si>
  <si>
    <t>СДЮСШОР № 1</t>
  </si>
  <si>
    <t>Гула Д.Л.</t>
  </si>
  <si>
    <t>Крылов Иван</t>
  </si>
  <si>
    <t>1юн.</t>
  </si>
  <si>
    <t>Сергеев С.В.</t>
  </si>
  <si>
    <t>Енин Никита</t>
  </si>
  <si>
    <t>Гуда Д.Л.</t>
  </si>
  <si>
    <t>Минашкина Анастасия</t>
  </si>
  <si>
    <t>Шванев В.Б.</t>
  </si>
  <si>
    <t>Петраков Иван</t>
  </si>
  <si>
    <t>Смирнов Артем</t>
  </si>
  <si>
    <t>Якубенкова Анна</t>
  </si>
  <si>
    <t>Плотников Владимир</t>
  </si>
  <si>
    <t>Красный</t>
  </si>
  <si>
    <t>Чалая Т.И.</t>
  </si>
  <si>
    <t>Новикова Елена</t>
  </si>
  <si>
    <t>Скорин Александр</t>
  </si>
  <si>
    <t>Новиков Олег</t>
  </si>
  <si>
    <t>Влащенков Ярослав</t>
  </si>
  <si>
    <t>Сидоровский Андрей</t>
  </si>
  <si>
    <t>Колосков Кирилл</t>
  </si>
  <si>
    <t>Клименков Кирилл</t>
  </si>
  <si>
    <t>Перочинский Артем</t>
  </si>
  <si>
    <t>3юн.</t>
  </si>
  <si>
    <t>Кошевенко Алексей</t>
  </si>
  <si>
    <t>Иванова Алиса</t>
  </si>
  <si>
    <t>КМС</t>
  </si>
  <si>
    <t>МС</t>
  </si>
  <si>
    <t>Щедрунов Владислав</t>
  </si>
  <si>
    <t>Ус Полина</t>
  </si>
  <si>
    <t>Жутенков Игорь</t>
  </si>
  <si>
    <t>Брянская обл.</t>
  </si>
  <si>
    <t>Мармазов С.В.</t>
  </si>
  <si>
    <t>Саулин Максим</t>
  </si>
  <si>
    <t>Мармазов Иван</t>
  </si>
  <si>
    <t>Батюков Вячеслав</t>
  </si>
  <si>
    <t>Прощенков Евгений</t>
  </si>
  <si>
    <t>Васькина Алина</t>
  </si>
  <si>
    <t>МСМК</t>
  </si>
  <si>
    <t>Половников Сергей</t>
  </si>
  <si>
    <t>Дорогобужский р-н</t>
  </si>
  <si>
    <t>Захаров А.И.</t>
  </si>
  <si>
    <t>Щербаков Илья</t>
  </si>
  <si>
    <t>Сысоева Яна</t>
  </si>
  <si>
    <t>Воронин Владимир</t>
  </si>
  <si>
    <t>Захаров Захар</t>
  </si>
  <si>
    <t>Сазонов Олег</t>
  </si>
  <si>
    <t>Калинин Кирилл</t>
  </si>
  <si>
    <t>Починок</t>
  </si>
  <si>
    <t>Новиков А.И.</t>
  </si>
  <si>
    <t>Прохоренков Иван</t>
  </si>
  <si>
    <t>Ковалев Данила</t>
  </si>
  <si>
    <t>Конин Эдуард</t>
  </si>
  <si>
    <t>Прохоренков Егор</t>
  </si>
  <si>
    <t>Глинка</t>
  </si>
  <si>
    <t>Колестратов В.В.</t>
  </si>
  <si>
    <t>Гузнова Наталья</t>
  </si>
  <si>
    <t>Джумазода Довуди</t>
  </si>
  <si>
    <t>Кодиров Мухаммад</t>
  </si>
  <si>
    <t>Кодиров Сино</t>
  </si>
  <si>
    <t>Перочинский Владимир</t>
  </si>
  <si>
    <t>Ермоченков Михаил</t>
  </si>
  <si>
    <t>Гузнова Анна</t>
  </si>
  <si>
    <t>Борисенкова Марина</t>
  </si>
  <si>
    <t>Терехов Даниил</t>
  </si>
  <si>
    <t>в/к</t>
  </si>
  <si>
    <t>Ходунова Ирина</t>
  </si>
  <si>
    <t>Не явился</t>
  </si>
  <si>
    <t>2+</t>
  </si>
  <si>
    <t>1юн.+</t>
  </si>
  <si>
    <t>Сергеев Сергей</t>
  </si>
  <si>
    <t>Чертков Кирилл</t>
  </si>
  <si>
    <t>Шутов Кирилл</t>
  </si>
  <si>
    <t>Каплин Никита</t>
  </si>
  <si>
    <t>Еников Егор</t>
  </si>
  <si>
    <t>Алексеев Андрей</t>
  </si>
  <si>
    <t>2юн.</t>
  </si>
  <si>
    <t>Евтихов Вадим</t>
  </si>
  <si>
    <t>ВА ВПВО</t>
  </si>
  <si>
    <t>Гула Д.Л., Калякин С.В.</t>
  </si>
  <si>
    <t>Амбросенков Виктор</t>
  </si>
  <si>
    <t>Калякин С.В.</t>
  </si>
  <si>
    <t>Макаров Дмитрий</t>
  </si>
  <si>
    <t>Удрас Владимир</t>
  </si>
  <si>
    <t>Цыбин Руслан</t>
  </si>
  <si>
    <t>Яиков Роман</t>
  </si>
  <si>
    <t>Сергеев С.В., Калякин С.В.</t>
  </si>
  <si>
    <t>Киселев Евгений</t>
  </si>
  <si>
    <t>Смирнов Данила</t>
  </si>
  <si>
    <t>Михаевский Иван</t>
  </si>
  <si>
    <t>Абразаков Равкат</t>
  </si>
  <si>
    <t>Болдырев Ярослав</t>
  </si>
  <si>
    <t>Шураев Иван</t>
  </si>
  <si>
    <t>Прокопенков Илья</t>
  </si>
  <si>
    <t>Брянская область</t>
  </si>
  <si>
    <t>Девочки</t>
  </si>
  <si>
    <t xml:space="preserve">                                     Главный судья:         Сергеев С.В., ВК</t>
  </si>
  <si>
    <t xml:space="preserve">                       Главный секретарь:   Иванов Е.А., 1 кат.</t>
  </si>
  <si>
    <t>Калякин С.В.,Сергеев С.В.</t>
  </si>
  <si>
    <t>Калякин С.В., Сергеев С.В.</t>
  </si>
  <si>
    <t>3юн.+</t>
  </si>
  <si>
    <t>20-21 октября 2018</t>
  </si>
  <si>
    <t>Юноши (17-18)</t>
  </si>
  <si>
    <t>14+18+20</t>
  </si>
  <si>
    <t>16+20+20</t>
  </si>
  <si>
    <t>20+20+16</t>
  </si>
  <si>
    <t>20+20+20</t>
  </si>
  <si>
    <t>18+20+20</t>
  </si>
  <si>
    <t>20+20+18</t>
  </si>
  <si>
    <t>20+18+20</t>
  </si>
  <si>
    <t>Главный судья:                      Сергеев С.В., ВК           Главный секретарь:                  Иванов Е.А., 1 кат.</t>
  </si>
  <si>
    <t>20-21 октября 2018 года</t>
  </si>
  <si>
    <t xml:space="preserve">Ст.судья: Шванев В.Б., МК </t>
  </si>
  <si>
    <t>Ст.судья: Чалая М.И., 1 кат.</t>
  </si>
  <si>
    <t xml:space="preserve">  Ст.судья:  Михалев А.М., 1 кат.                        Ст.судья:    Калякин С.В. 1 кат.       </t>
  </si>
  <si>
    <t xml:space="preserve">  Ст.судья:  Гула Д.Л., 1 кат.                  Судья:  Ходунова И.Г., 1 кат.            Судья:   Романов Олег, 2 кат.</t>
  </si>
  <si>
    <t>Снят врачем</t>
  </si>
  <si>
    <t>Шванев Б.В.,Шванев В.Б.</t>
  </si>
  <si>
    <t>Девочки (10-13)</t>
  </si>
  <si>
    <t>Девочки (14-18)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</si>
</sst>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33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1" applyFont="1" applyBorder="1"/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/>
    <xf numFmtId="0" fontId="5" fillId="0" borderId="2" xfId="1" applyFont="1" applyBorder="1" applyAlignment="1"/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/>
    </xf>
    <xf numFmtId="0" fontId="5" fillId="0" borderId="5" xfId="2" applyFont="1" applyBorder="1" applyAlignment="1">
      <alignment horizontal="left"/>
    </xf>
    <xf numFmtId="0" fontId="5" fillId="0" borderId="7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9" xfId="1" applyFont="1" applyBorder="1" applyAlignment="1"/>
    <xf numFmtId="0" fontId="5" fillId="0" borderId="1" xfId="2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3" xfId="1" applyFont="1" applyBorder="1" applyAlignment="1"/>
    <xf numFmtId="0" fontId="5" fillId="0" borderId="9" xfId="1" applyFont="1" applyFill="1" applyBorder="1" applyAlignment="1"/>
    <xf numFmtId="0" fontId="5" fillId="0" borderId="18" xfId="2" applyFont="1" applyFill="1" applyBorder="1" applyAlignment="1"/>
    <xf numFmtId="0" fontId="5" fillId="0" borderId="19" xfId="2" applyFont="1" applyFill="1" applyBorder="1" applyAlignment="1"/>
    <xf numFmtId="0" fontId="5" fillId="0" borderId="20" xfId="2" applyNumberFormat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164" fontId="5" fillId="0" borderId="20" xfId="2" applyNumberFormat="1" applyFont="1" applyFill="1" applyBorder="1" applyAlignment="1">
      <alignment horizontal="center" vertical="center"/>
    </xf>
    <xf numFmtId="1" fontId="5" fillId="0" borderId="20" xfId="2" applyNumberFormat="1" applyFont="1" applyFill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20" xfId="2" applyNumberFormat="1" applyFont="1" applyFill="1" applyBorder="1" applyAlignment="1">
      <alignment horizontal="center"/>
    </xf>
    <xf numFmtId="0" fontId="5" fillId="0" borderId="19" xfId="1" applyFont="1" applyBorder="1" applyAlignment="1"/>
    <xf numFmtId="0" fontId="5" fillId="0" borderId="20" xfId="2" applyFont="1" applyFill="1" applyBorder="1" applyAlignment="1">
      <alignment horizontal="center"/>
    </xf>
    <xf numFmtId="164" fontId="5" fillId="0" borderId="20" xfId="1" applyNumberFormat="1" applyFont="1" applyBorder="1" applyAlignment="1">
      <alignment horizontal="center"/>
    </xf>
    <xf numFmtId="1" fontId="5" fillId="0" borderId="20" xfId="1" applyNumberFormat="1" applyFont="1" applyBorder="1" applyAlignment="1">
      <alignment horizontal="center" vertical="center"/>
    </xf>
    <xf numFmtId="0" fontId="8" fillId="0" borderId="0" xfId="0" applyFont="1"/>
    <xf numFmtId="0" fontId="5" fillId="0" borderId="28" xfId="2" applyFont="1" applyFill="1" applyBorder="1" applyAlignment="1"/>
    <xf numFmtId="0" fontId="5" fillId="0" borderId="29" xfId="2" applyFont="1" applyFill="1" applyBorder="1" applyAlignment="1"/>
    <xf numFmtId="0" fontId="5" fillId="0" borderId="30" xfId="2" applyNumberFormat="1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164" fontId="5" fillId="0" borderId="30" xfId="2" applyNumberFormat="1" applyFont="1" applyFill="1" applyBorder="1" applyAlignment="1">
      <alignment horizontal="center" vertical="center"/>
    </xf>
    <xf numFmtId="1" fontId="5" fillId="0" borderId="30" xfId="2" applyNumberFormat="1" applyFont="1" applyFill="1" applyBorder="1" applyAlignment="1">
      <alignment horizontal="center" vertical="center"/>
    </xf>
    <xf numFmtId="0" fontId="5" fillId="0" borderId="30" xfId="2" applyNumberFormat="1" applyFont="1" applyFill="1" applyBorder="1" applyAlignment="1">
      <alignment horizontal="center"/>
    </xf>
    <xf numFmtId="0" fontId="5" fillId="0" borderId="26" xfId="2" applyFont="1" applyFill="1" applyBorder="1" applyAlignment="1"/>
    <xf numFmtId="0" fontId="5" fillId="0" borderId="18" xfId="1" applyFont="1" applyFill="1" applyBorder="1" applyAlignment="1"/>
    <xf numFmtId="0" fontId="5" fillId="0" borderId="18" xfId="2" applyFont="1" applyFill="1" applyBorder="1" applyAlignment="1">
      <alignment horizontal="left"/>
    </xf>
    <xf numFmtId="0" fontId="4" fillId="0" borderId="33" xfId="1" applyFont="1" applyBorder="1" applyAlignment="1">
      <alignment horizontal="center"/>
    </xf>
    <xf numFmtId="0" fontId="5" fillId="0" borderId="9" xfId="2" applyFont="1" applyFill="1" applyBorder="1" applyAlignment="1"/>
    <xf numFmtId="0" fontId="5" fillId="0" borderId="2" xfId="2" applyFont="1" applyFill="1" applyBorder="1" applyAlignment="1"/>
    <xf numFmtId="1" fontId="5" fillId="0" borderId="1" xfId="2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/>
    <xf numFmtId="0" fontId="4" fillId="0" borderId="35" xfId="1" applyFont="1" applyBorder="1" applyAlignment="1">
      <alignment horizontal="center"/>
    </xf>
    <xf numFmtId="0" fontId="5" fillId="0" borderId="10" xfId="2" applyFont="1" applyFill="1" applyBorder="1" applyAlignment="1"/>
    <xf numFmtId="0" fontId="5" fillId="0" borderId="6" xfId="2" applyFont="1" applyFill="1" applyBorder="1" applyAlignment="1"/>
    <xf numFmtId="0" fontId="5" fillId="0" borderId="7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1" fontId="5" fillId="0" borderId="7" xfId="2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5" fillId="0" borderId="9" xfId="2" applyFont="1" applyFill="1" applyBorder="1" applyAlignment="1">
      <alignment horizontal="left"/>
    </xf>
    <xf numFmtId="0" fontId="5" fillId="0" borderId="28" xfId="1" applyFont="1" applyFill="1" applyBorder="1" applyAlignment="1"/>
    <xf numFmtId="0" fontId="5" fillId="0" borderId="39" xfId="1" applyFont="1" applyBorder="1" applyAlignment="1">
      <alignment horizontal="center"/>
    </xf>
    <xf numFmtId="0" fontId="5" fillId="0" borderId="39" xfId="2" applyFont="1" applyFill="1" applyBorder="1" applyAlignment="1">
      <alignment horizontal="center" vertical="center"/>
    </xf>
    <xf numFmtId="0" fontId="5" fillId="0" borderId="19" xfId="1" applyFont="1" applyFill="1" applyBorder="1" applyAlignment="1"/>
    <xf numFmtId="164" fontId="5" fillId="0" borderId="20" xfId="1" applyNumberFormat="1" applyFont="1" applyFill="1" applyBorder="1" applyAlignment="1">
      <alignment horizontal="center"/>
    </xf>
    <xf numFmtId="1" fontId="5" fillId="0" borderId="20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5" fillId="0" borderId="5" xfId="1" applyFont="1" applyFill="1" applyBorder="1" applyAlignment="1"/>
    <xf numFmtId="0" fontId="5" fillId="0" borderId="20" xfId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9" fillId="0" borderId="7" xfId="1" applyFont="1" applyFill="1" applyBorder="1" applyAlignment="1">
      <alignment horizontal="center"/>
    </xf>
    <xf numFmtId="0" fontId="5" fillId="0" borderId="36" xfId="2" applyFont="1" applyFill="1" applyBorder="1" applyAlignment="1"/>
    <xf numFmtId="0" fontId="4" fillId="0" borderId="3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5" fillId="0" borderId="5" xfId="2" applyFont="1" applyFill="1" applyBorder="1" applyAlignment="1"/>
    <xf numFmtId="0" fontId="9" fillId="0" borderId="1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5" fillId="0" borderId="31" xfId="2" applyFont="1" applyFill="1" applyBorder="1" applyAlignment="1"/>
    <xf numFmtId="0" fontId="5" fillId="0" borderId="2" xfId="1" applyFont="1" applyFill="1" applyBorder="1" applyAlignment="1"/>
    <xf numFmtId="164" fontId="5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3" xfId="1" applyFont="1" applyFill="1" applyBorder="1" applyAlignment="1"/>
    <xf numFmtId="164" fontId="5" fillId="0" borderId="20" xfId="2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left"/>
    </xf>
    <xf numFmtId="0" fontId="5" fillId="0" borderId="3" xfId="2" applyFont="1" applyFill="1" applyBorder="1" applyAlignment="1"/>
    <xf numFmtId="0" fontId="5" fillId="0" borderId="23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/>
    </xf>
    <xf numFmtId="0" fontId="9" fillId="0" borderId="18" xfId="1" applyFont="1" applyFill="1" applyBorder="1" applyAlignment="1"/>
    <xf numFmtId="0" fontId="9" fillId="0" borderId="19" xfId="1" applyFont="1" applyFill="1" applyBorder="1" applyAlignment="1"/>
    <xf numFmtId="0" fontId="9" fillId="0" borderId="20" xfId="1" applyFont="1" applyFill="1" applyBorder="1" applyAlignment="1">
      <alignment horizontal="center" vertical="center"/>
    </xf>
    <xf numFmtId="164" fontId="9" fillId="0" borderId="20" xfId="1" applyNumberFormat="1" applyFont="1" applyFill="1" applyBorder="1" applyAlignment="1">
      <alignment horizontal="center"/>
    </xf>
    <xf numFmtId="1" fontId="9" fillId="0" borderId="20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/>
    <xf numFmtId="0" fontId="4" fillId="0" borderId="35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center"/>
    </xf>
    <xf numFmtId="0" fontId="4" fillId="0" borderId="46" xfId="1" applyFont="1" applyFill="1" applyBorder="1" applyAlignment="1">
      <alignment horizontal="center"/>
    </xf>
    <xf numFmtId="0" fontId="4" fillId="0" borderId="45" xfId="1" applyFont="1" applyFill="1" applyBorder="1" applyAlignment="1">
      <alignment horizontal="center"/>
    </xf>
    <xf numFmtId="0" fontId="4" fillId="0" borderId="47" xfId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/>
    </xf>
    <xf numFmtId="0" fontId="18" fillId="0" borderId="11" xfId="0" applyFont="1" applyBorder="1"/>
    <xf numFmtId="0" fontId="18" fillId="0" borderId="16" xfId="0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/>
    </xf>
    <xf numFmtId="0" fontId="18" fillId="0" borderId="16" xfId="0" applyFont="1" applyBorder="1"/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/>
    <xf numFmtId="1" fontId="14" fillId="0" borderId="12" xfId="0" applyNumberFormat="1" applyFont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18" fillId="0" borderId="13" xfId="0" applyFont="1" applyBorder="1"/>
    <xf numFmtId="0" fontId="18" fillId="0" borderId="13" xfId="0" applyFont="1" applyBorder="1" applyAlignment="1">
      <alignment horizontal="center" vertical="center"/>
    </xf>
    <xf numFmtId="0" fontId="5" fillId="0" borderId="37" xfId="2" applyFont="1" applyFill="1" applyBorder="1" applyAlignment="1"/>
    <xf numFmtId="0" fontId="5" fillId="0" borderId="38" xfId="2" applyFont="1" applyFill="1" applyBorder="1" applyAlignment="1"/>
    <xf numFmtId="0" fontId="5" fillId="0" borderId="39" xfId="2" applyNumberFormat="1" applyFont="1" applyFill="1" applyBorder="1" applyAlignment="1">
      <alignment horizontal="center" vertical="center"/>
    </xf>
    <xf numFmtId="164" fontId="5" fillId="0" borderId="39" xfId="2" applyNumberFormat="1" applyFont="1" applyFill="1" applyBorder="1" applyAlignment="1">
      <alignment horizontal="center" vertical="center"/>
    </xf>
    <xf numFmtId="1" fontId="5" fillId="0" borderId="39" xfId="2" applyNumberFormat="1" applyFont="1" applyFill="1" applyBorder="1" applyAlignment="1">
      <alignment horizontal="center" vertical="center"/>
    </xf>
    <xf numFmtId="0" fontId="5" fillId="0" borderId="39" xfId="2" applyNumberFormat="1" applyFont="1" applyFill="1" applyBorder="1" applyAlignment="1">
      <alignment horizontal="center"/>
    </xf>
    <xf numFmtId="0" fontId="5" fillId="0" borderId="40" xfId="1" applyFont="1" applyBorder="1" applyAlignment="1"/>
    <xf numFmtId="1" fontId="14" fillId="0" borderId="13" xfId="0" applyNumberFormat="1" applyFont="1" applyBorder="1" applyAlignment="1">
      <alignment horizontal="center"/>
    </xf>
    <xf numFmtId="0" fontId="4" fillId="0" borderId="48" xfId="1" applyFont="1" applyBorder="1" applyAlignment="1">
      <alignment horizontal="center"/>
    </xf>
    <xf numFmtId="0" fontId="5" fillId="0" borderId="51" xfId="1" applyFont="1" applyFill="1" applyBorder="1" applyAlignment="1">
      <alignment horizontal="center"/>
    </xf>
    <xf numFmtId="0" fontId="5" fillId="0" borderId="26" xfId="1" applyFont="1" applyBorder="1" applyAlignment="1"/>
    <xf numFmtId="0" fontId="4" fillId="0" borderId="53" xfId="1" applyFont="1" applyBorder="1" applyAlignment="1">
      <alignment horizontal="center"/>
    </xf>
    <xf numFmtId="0" fontId="5" fillId="0" borderId="54" xfId="1" applyFont="1" applyBorder="1" applyAlignment="1"/>
    <xf numFmtId="0" fontId="5" fillId="0" borderId="54" xfId="2" applyNumberFormat="1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/>
    </xf>
    <xf numFmtId="0" fontId="5" fillId="0" borderId="54" xfId="2" applyFont="1" applyFill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/>
    </xf>
    <xf numFmtId="1" fontId="5" fillId="0" borderId="54" xfId="1" applyNumberFormat="1" applyFont="1" applyBorder="1" applyAlignment="1">
      <alignment horizontal="center" vertical="center"/>
    </xf>
    <xf numFmtId="0" fontId="5" fillId="0" borderId="54" xfId="1" applyFont="1" applyBorder="1" applyAlignment="1">
      <alignment horizontal="center"/>
    </xf>
    <xf numFmtId="0" fontId="5" fillId="0" borderId="54" xfId="2" applyNumberFormat="1" applyFont="1" applyFill="1" applyBorder="1" applyAlignment="1">
      <alignment horizontal="center"/>
    </xf>
    <xf numFmtId="0" fontId="5" fillId="0" borderId="55" xfId="1" applyFont="1" applyBorder="1" applyAlignment="1"/>
    <xf numFmtId="0" fontId="4" fillId="0" borderId="56" xfId="1" applyFont="1" applyBorder="1" applyAlignment="1">
      <alignment horizontal="center"/>
    </xf>
    <xf numFmtId="0" fontId="5" fillId="0" borderId="57" xfId="1" applyFont="1" applyFill="1" applyBorder="1" applyAlignment="1"/>
    <xf numFmtId="0" fontId="5" fillId="0" borderId="57" xfId="1" applyFont="1" applyBorder="1" applyAlignment="1"/>
    <xf numFmtId="0" fontId="5" fillId="0" borderId="57" xfId="2" applyNumberFormat="1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/>
    </xf>
    <xf numFmtId="0" fontId="5" fillId="0" borderId="57" xfId="2" applyFont="1" applyFill="1" applyBorder="1" applyAlignment="1">
      <alignment horizontal="center" vertical="center"/>
    </xf>
    <xf numFmtId="164" fontId="5" fillId="0" borderId="57" xfId="1" applyNumberFormat="1" applyFont="1" applyBorder="1" applyAlignment="1">
      <alignment horizontal="center"/>
    </xf>
    <xf numFmtId="1" fontId="5" fillId="0" borderId="57" xfId="1" applyNumberFormat="1" applyFont="1" applyBorder="1" applyAlignment="1">
      <alignment horizontal="center" vertical="center"/>
    </xf>
    <xf numFmtId="0" fontId="5" fillId="0" borderId="57" xfId="1" applyFont="1" applyBorder="1" applyAlignment="1">
      <alignment horizontal="center"/>
    </xf>
    <xf numFmtId="0" fontId="5" fillId="0" borderId="57" xfId="2" applyNumberFormat="1" applyFont="1" applyFill="1" applyBorder="1" applyAlignment="1">
      <alignment horizontal="center"/>
    </xf>
    <xf numFmtId="0" fontId="5" fillId="0" borderId="58" xfId="1" applyFont="1" applyBorder="1" applyAlignment="1"/>
    <xf numFmtId="0" fontId="5" fillId="0" borderId="59" xfId="1" applyFont="1" applyBorder="1" applyAlignment="1"/>
    <xf numFmtId="0" fontId="5" fillId="0" borderId="60" xfId="1" applyFont="1" applyFill="1" applyBorder="1" applyAlignment="1"/>
    <xf numFmtId="0" fontId="5" fillId="0" borderId="61" xfId="1" applyFont="1" applyBorder="1" applyAlignment="1"/>
    <xf numFmtId="0" fontId="5" fillId="0" borderId="44" xfId="1" applyFont="1" applyBorder="1" applyAlignment="1"/>
    <xf numFmtId="0" fontId="5" fillId="0" borderId="39" xfId="1" applyFont="1" applyFill="1" applyBorder="1" applyAlignment="1">
      <alignment horizontal="center"/>
    </xf>
    <xf numFmtId="0" fontId="5" fillId="0" borderId="60" xfId="1" applyFont="1" applyBorder="1" applyAlignment="1"/>
    <xf numFmtId="0" fontId="9" fillId="0" borderId="9" xfId="1" applyFont="1" applyFill="1" applyBorder="1" applyAlignment="1"/>
    <xf numFmtId="0" fontId="9" fillId="0" borderId="26" xfId="1" applyFont="1" applyFill="1" applyBorder="1" applyAlignment="1"/>
    <xf numFmtId="0" fontId="9" fillId="0" borderId="2" xfId="1" applyFont="1" applyFill="1" applyBorder="1" applyAlignment="1"/>
    <xf numFmtId="0" fontId="9" fillId="0" borderId="1" xfId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/>
    <xf numFmtId="0" fontId="5" fillId="0" borderId="49" xfId="2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/>
    </xf>
    <xf numFmtId="0" fontId="4" fillId="0" borderId="62" xfId="1" applyFont="1" applyBorder="1" applyAlignment="1">
      <alignment horizontal="center"/>
    </xf>
    <xf numFmtId="0" fontId="4" fillId="0" borderId="63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5" fillId="0" borderId="64" xfId="1" applyFont="1" applyFill="1" applyBorder="1" applyAlignment="1">
      <alignment horizontal="center"/>
    </xf>
    <xf numFmtId="0" fontId="5" fillId="0" borderId="65" xfId="1" applyFont="1" applyFill="1" applyBorder="1" applyAlignment="1">
      <alignment horizontal="center"/>
    </xf>
    <xf numFmtId="0" fontId="5" fillId="0" borderId="5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5" fillId="0" borderId="2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24" xfId="1" applyFont="1" applyFill="1" applyBorder="1" applyAlignment="1">
      <alignment vertical="center" wrapText="1"/>
    </xf>
    <xf numFmtId="0" fontId="5" fillId="0" borderId="25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4" xfId="1" applyFont="1" applyFill="1" applyBorder="1" applyAlignment="1">
      <alignment horizontal="center" vertical="center" textRotation="90" wrapText="1"/>
    </xf>
    <xf numFmtId="0" fontId="4" fillId="0" borderId="25" xfId="1" applyFont="1" applyFill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2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 vertical="center" textRotation="90" wrapText="1"/>
    </xf>
    <xf numFmtId="0" fontId="5" fillId="0" borderId="25" xfId="1" applyFont="1" applyFill="1" applyBorder="1" applyAlignment="1">
      <alignment horizontal="center" vertical="center" textRotation="90" wrapText="1"/>
    </xf>
    <xf numFmtId="0" fontId="5" fillId="0" borderId="32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0" fillId="0" borderId="0" xfId="0" applyFont="1" applyAlignment="1"/>
    <xf numFmtId="0" fontId="5" fillId="0" borderId="32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/>
    <xf numFmtId="0" fontId="14" fillId="0" borderId="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topLeftCell="D100" zoomScaleNormal="100" workbookViewId="0">
      <selection activeCell="K15" sqref="K15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" customWidth="1"/>
    <col min="5" max="5" width="8.5703125" customWidth="1"/>
    <col min="6" max="6" width="6.42578125" customWidth="1"/>
    <col min="7" max="7" width="16.42578125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7.28515625" style="1" customWidth="1"/>
    <col min="15" max="15" width="5" customWidth="1"/>
    <col min="16" max="16" width="7.140625" customWidth="1"/>
    <col min="17" max="17" width="23.140625" customWidth="1"/>
  </cols>
  <sheetData>
    <row r="1" spans="1:17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7" ht="15.75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ht="15.75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8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8.75">
      <c r="A5" s="64"/>
      <c r="B5" s="200" t="s">
        <v>35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s="1" customFormat="1" ht="18.75">
      <c r="A6" s="64"/>
      <c r="B6" s="63"/>
      <c r="C6" s="63"/>
      <c r="D6" s="200" t="s">
        <v>3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63"/>
    </row>
    <row r="7" spans="1:17" ht="15.75" customHeight="1">
      <c r="A7" s="188" t="s">
        <v>161</v>
      </c>
      <c r="B7" s="188"/>
      <c r="C7" s="188"/>
      <c r="D7" s="188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190"/>
      <c r="Q7" s="190"/>
    </row>
    <row r="8" spans="1:17">
      <c r="A8" s="188" t="s">
        <v>4</v>
      </c>
      <c r="B8" s="188"/>
      <c r="C8" s="188"/>
      <c r="D8" s="2"/>
      <c r="E8" s="196" t="s">
        <v>34</v>
      </c>
      <c r="F8" s="196"/>
      <c r="G8" s="196"/>
      <c r="H8" s="197"/>
      <c r="I8" s="197"/>
      <c r="J8" s="197"/>
      <c r="K8" s="197"/>
      <c r="L8" s="197"/>
      <c r="M8" s="197"/>
      <c r="N8" s="197"/>
      <c r="O8" s="190" t="s">
        <v>5</v>
      </c>
      <c r="P8" s="190"/>
      <c r="Q8" s="190"/>
    </row>
    <row r="9" spans="1:17" ht="15.75" thickBot="1">
      <c r="A9" s="2"/>
      <c r="B9" s="3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5"/>
      <c r="Q9" s="5"/>
    </row>
    <row r="10" spans="1:17" ht="15" customHeight="1" thickBot="1">
      <c r="A10" s="198" t="s">
        <v>6</v>
      </c>
      <c r="B10" s="189" t="s">
        <v>7</v>
      </c>
      <c r="C10" s="189"/>
      <c r="D10" s="189"/>
      <c r="E10" s="194" t="s">
        <v>8</v>
      </c>
      <c r="F10" s="189" t="s">
        <v>9</v>
      </c>
      <c r="G10" s="189" t="s">
        <v>10</v>
      </c>
      <c r="H10" s="189" t="s">
        <v>11</v>
      </c>
      <c r="I10" s="194" t="s">
        <v>22</v>
      </c>
      <c r="J10" s="189" t="s">
        <v>12</v>
      </c>
      <c r="K10" s="193" t="s">
        <v>13</v>
      </c>
      <c r="L10" s="193"/>
      <c r="M10" s="189" t="s">
        <v>14</v>
      </c>
      <c r="N10" s="206" t="s">
        <v>19</v>
      </c>
      <c r="O10" s="191" t="s">
        <v>15</v>
      </c>
      <c r="P10" s="189" t="s">
        <v>16</v>
      </c>
      <c r="Q10" s="189" t="s">
        <v>17</v>
      </c>
    </row>
    <row r="11" spans="1:17" ht="27.75" customHeight="1" thickBot="1">
      <c r="A11" s="199"/>
      <c r="B11" s="189"/>
      <c r="C11" s="189"/>
      <c r="D11" s="189"/>
      <c r="E11" s="195"/>
      <c r="F11" s="189"/>
      <c r="G11" s="189"/>
      <c r="H11" s="189"/>
      <c r="I11" s="195"/>
      <c r="J11" s="189"/>
      <c r="K11" s="105" t="s">
        <v>18</v>
      </c>
      <c r="L11" s="105" t="s">
        <v>19</v>
      </c>
      <c r="M11" s="189"/>
      <c r="N11" s="207"/>
      <c r="O11" s="192"/>
      <c r="P11" s="189"/>
      <c r="Q11" s="189"/>
    </row>
    <row r="12" spans="1:17" s="1" customFormat="1" ht="15" customHeight="1" thickBot="1">
      <c r="A12" s="203" t="s">
        <v>21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5"/>
    </row>
    <row r="13" spans="1:17" ht="15.75" thickBot="1">
      <c r="A13" s="208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10"/>
    </row>
    <row r="14" spans="1:17">
      <c r="A14" s="81">
        <v>1</v>
      </c>
      <c r="B14" s="171" t="s">
        <v>105</v>
      </c>
      <c r="C14" s="172"/>
      <c r="D14" s="173"/>
      <c r="E14" s="84">
        <v>2005</v>
      </c>
      <c r="F14" s="174" t="s">
        <v>59</v>
      </c>
      <c r="G14" s="21" t="s">
        <v>100</v>
      </c>
      <c r="H14" s="175">
        <v>48</v>
      </c>
      <c r="I14" s="176">
        <v>12</v>
      </c>
      <c r="J14" s="84">
        <v>101</v>
      </c>
      <c r="K14" s="84">
        <v>198</v>
      </c>
      <c r="L14" s="72">
        <f t="shared" ref="L14:L19" si="0">K14/2</f>
        <v>99</v>
      </c>
      <c r="M14" s="72">
        <f t="shared" ref="M14:M19" si="1">J14+L14</f>
        <v>200</v>
      </c>
      <c r="N14" s="106">
        <f>0.3*M14</f>
        <v>60</v>
      </c>
      <c r="O14" s="24">
        <v>20</v>
      </c>
      <c r="P14" s="38" t="s">
        <v>43</v>
      </c>
      <c r="Q14" s="177" t="s">
        <v>101</v>
      </c>
    </row>
    <row r="15" spans="1:17">
      <c r="A15" s="113">
        <v>2</v>
      </c>
      <c r="B15" s="51" t="s">
        <v>95</v>
      </c>
      <c r="C15" s="29"/>
      <c r="D15" s="30"/>
      <c r="E15" s="36">
        <v>2006</v>
      </c>
      <c r="F15" s="76" t="s">
        <v>59</v>
      </c>
      <c r="G15" s="32" t="s">
        <v>91</v>
      </c>
      <c r="H15" s="102">
        <v>45.4</v>
      </c>
      <c r="I15" s="71">
        <v>12</v>
      </c>
      <c r="J15" s="38">
        <v>72</v>
      </c>
      <c r="K15" s="38">
        <v>104</v>
      </c>
      <c r="L15" s="72">
        <f t="shared" si="0"/>
        <v>52</v>
      </c>
      <c r="M15" s="72">
        <f t="shared" si="1"/>
        <v>124</v>
      </c>
      <c r="N15" s="76">
        <f>0.3*M15</f>
        <v>37.199999999999996</v>
      </c>
      <c r="O15" s="38">
        <v>18</v>
      </c>
      <c r="P15" s="38" t="s">
        <v>43</v>
      </c>
      <c r="Q15" s="103" t="s">
        <v>92</v>
      </c>
    </row>
    <row r="16" spans="1:17" s="1" customFormat="1">
      <c r="A16" s="114">
        <v>3</v>
      </c>
      <c r="B16" s="29" t="s">
        <v>104</v>
      </c>
      <c r="C16" s="29"/>
      <c r="D16" s="30"/>
      <c r="E16" s="31">
        <v>2005</v>
      </c>
      <c r="F16" s="74" t="s">
        <v>59</v>
      </c>
      <c r="G16" s="21" t="s">
        <v>100</v>
      </c>
      <c r="H16" s="33">
        <v>41.2</v>
      </c>
      <c r="I16" s="34">
        <v>8</v>
      </c>
      <c r="J16" s="32">
        <v>123</v>
      </c>
      <c r="K16" s="32">
        <v>221</v>
      </c>
      <c r="L16" s="72">
        <f t="shared" si="0"/>
        <v>110.5</v>
      </c>
      <c r="M16" s="72">
        <f t="shared" si="1"/>
        <v>233.5</v>
      </c>
      <c r="N16" s="76">
        <f>0.15*M16</f>
        <v>35.024999999999999</v>
      </c>
      <c r="O16" s="32">
        <v>16</v>
      </c>
      <c r="P16" s="38" t="s">
        <v>43</v>
      </c>
      <c r="Q16" s="83" t="s">
        <v>101</v>
      </c>
    </row>
    <row r="17" spans="1:17" s="1" customFormat="1">
      <c r="A17" s="113">
        <v>4</v>
      </c>
      <c r="B17" s="107" t="s">
        <v>106</v>
      </c>
      <c r="C17" s="107"/>
      <c r="D17" s="108"/>
      <c r="E17" s="74">
        <v>2004</v>
      </c>
      <c r="F17" s="109" t="s">
        <v>59</v>
      </c>
      <c r="G17" s="32" t="s">
        <v>100</v>
      </c>
      <c r="H17" s="110">
        <v>46.6</v>
      </c>
      <c r="I17" s="111">
        <v>8</v>
      </c>
      <c r="J17" s="74">
        <v>50</v>
      </c>
      <c r="K17" s="74">
        <v>197</v>
      </c>
      <c r="L17" s="72">
        <f t="shared" si="0"/>
        <v>98.5</v>
      </c>
      <c r="M17" s="72">
        <f t="shared" si="1"/>
        <v>148.5</v>
      </c>
      <c r="N17" s="76">
        <f>0.15*M17</f>
        <v>22.274999999999999</v>
      </c>
      <c r="O17" s="32">
        <v>15</v>
      </c>
      <c r="P17" s="38" t="s">
        <v>43</v>
      </c>
      <c r="Q17" s="112" t="s">
        <v>101</v>
      </c>
    </row>
    <row r="18" spans="1:17" s="1" customFormat="1">
      <c r="A18" s="114">
        <v>5</v>
      </c>
      <c r="B18" s="42" t="s">
        <v>118</v>
      </c>
      <c r="C18" s="42"/>
      <c r="D18" s="43"/>
      <c r="E18" s="44">
        <v>2004</v>
      </c>
      <c r="F18" s="85" t="s">
        <v>59</v>
      </c>
      <c r="G18" s="45" t="s">
        <v>114</v>
      </c>
      <c r="H18" s="46">
        <v>44.9</v>
      </c>
      <c r="I18" s="47">
        <v>8</v>
      </c>
      <c r="J18" s="45">
        <v>34</v>
      </c>
      <c r="K18" s="45">
        <v>185</v>
      </c>
      <c r="L18" s="72">
        <f t="shared" si="0"/>
        <v>92.5</v>
      </c>
      <c r="M18" s="72">
        <f t="shared" si="1"/>
        <v>126.5</v>
      </c>
      <c r="N18" s="76">
        <f>0.15*M18</f>
        <v>18.974999999999998</v>
      </c>
      <c r="O18" s="38">
        <v>14</v>
      </c>
      <c r="P18" s="38" t="s">
        <v>43</v>
      </c>
      <c r="Q18" s="86" t="s">
        <v>115</v>
      </c>
    </row>
    <row r="19" spans="1:17" s="1" customFormat="1">
      <c r="A19" s="113">
        <v>6</v>
      </c>
      <c r="B19" s="29" t="s">
        <v>58</v>
      </c>
      <c r="C19" s="29"/>
      <c r="D19" s="30"/>
      <c r="E19" s="31">
        <v>2005</v>
      </c>
      <c r="F19" s="38" t="s">
        <v>59</v>
      </c>
      <c r="G19" s="32" t="s">
        <v>60</v>
      </c>
      <c r="H19" s="33">
        <v>42.2</v>
      </c>
      <c r="I19" s="34">
        <v>6</v>
      </c>
      <c r="J19" s="32">
        <v>90</v>
      </c>
      <c r="K19" s="32">
        <v>190</v>
      </c>
      <c r="L19" s="72">
        <f t="shared" si="0"/>
        <v>95</v>
      </c>
      <c r="M19" s="72">
        <f t="shared" si="1"/>
        <v>185</v>
      </c>
      <c r="N19" s="73">
        <f>0.1*M19</f>
        <v>18.5</v>
      </c>
      <c r="O19" s="74">
        <v>13</v>
      </c>
      <c r="P19" s="38" t="s">
        <v>43</v>
      </c>
      <c r="Q19" s="83" t="s">
        <v>61</v>
      </c>
    </row>
    <row r="20" spans="1:17" s="1" customFormat="1" ht="15.75" thickBot="1">
      <c r="A20" s="114">
        <v>7</v>
      </c>
      <c r="B20" s="29" t="s">
        <v>69</v>
      </c>
      <c r="C20" s="29"/>
      <c r="D20" s="30"/>
      <c r="E20" s="31">
        <v>2008</v>
      </c>
      <c r="F20" s="74" t="s">
        <v>59</v>
      </c>
      <c r="G20" s="32" t="s">
        <v>60</v>
      </c>
      <c r="H20" s="33">
        <v>37.4</v>
      </c>
      <c r="I20" s="34">
        <v>4</v>
      </c>
      <c r="J20" s="32">
        <v>51</v>
      </c>
      <c r="K20" s="186" t="s">
        <v>176</v>
      </c>
      <c r="L20" s="221"/>
      <c r="M20" s="222"/>
      <c r="N20" s="222"/>
      <c r="O20" s="223"/>
      <c r="P20" s="36" t="s">
        <v>43</v>
      </c>
      <c r="Q20" s="83" t="s">
        <v>68</v>
      </c>
    </row>
    <row r="21" spans="1:17" s="1" customFormat="1" ht="15.75" thickBot="1">
      <c r="A21" s="208" t="s">
        <v>24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10"/>
    </row>
    <row r="22" spans="1:17" s="1" customFormat="1">
      <c r="A22" s="81">
        <v>1</v>
      </c>
      <c r="B22" s="65" t="s">
        <v>94</v>
      </c>
      <c r="C22" s="49"/>
      <c r="D22" s="54"/>
      <c r="E22" s="12">
        <v>2006</v>
      </c>
      <c r="F22" s="72" t="s">
        <v>59</v>
      </c>
      <c r="G22" s="21" t="s">
        <v>91</v>
      </c>
      <c r="H22" s="77">
        <v>52.8</v>
      </c>
      <c r="I22" s="55">
        <v>12</v>
      </c>
      <c r="J22" s="24">
        <v>105</v>
      </c>
      <c r="K22" s="24">
        <v>159</v>
      </c>
      <c r="L22" s="72">
        <f>K22/2</f>
        <v>79.5</v>
      </c>
      <c r="M22" s="72">
        <f>J22+L22</f>
        <v>184.5</v>
      </c>
      <c r="N22" s="76">
        <f>0.3*M22</f>
        <v>55.35</v>
      </c>
      <c r="O22" s="24">
        <v>20</v>
      </c>
      <c r="P22" s="38" t="s">
        <v>43</v>
      </c>
      <c r="Q22" s="78" t="s">
        <v>92</v>
      </c>
    </row>
    <row r="23" spans="1:17" s="1" customFormat="1">
      <c r="A23" s="82">
        <v>2</v>
      </c>
      <c r="B23" s="29" t="s">
        <v>88</v>
      </c>
      <c r="C23" s="29"/>
      <c r="D23" s="30"/>
      <c r="E23" s="31">
        <v>2004</v>
      </c>
      <c r="F23" s="74" t="s">
        <v>63</v>
      </c>
      <c r="G23" s="32" t="s">
        <v>60</v>
      </c>
      <c r="H23" s="33">
        <v>52.2</v>
      </c>
      <c r="I23" s="34">
        <v>16</v>
      </c>
      <c r="J23" s="32">
        <v>35</v>
      </c>
      <c r="K23" s="32">
        <v>70</v>
      </c>
      <c r="L23" s="72">
        <f>K23/2</f>
        <v>35</v>
      </c>
      <c r="M23" s="72">
        <f>J23+L23</f>
        <v>70</v>
      </c>
      <c r="N23" s="76">
        <f>0.6*M23</f>
        <v>42</v>
      </c>
      <c r="O23" s="32">
        <v>18</v>
      </c>
      <c r="P23" s="31" t="s">
        <v>83</v>
      </c>
      <c r="Q23" s="83" t="s">
        <v>177</v>
      </c>
    </row>
    <row r="24" spans="1:17" s="1" customFormat="1">
      <c r="A24" s="82">
        <v>3</v>
      </c>
      <c r="B24" s="29" t="s">
        <v>62</v>
      </c>
      <c r="C24" s="29"/>
      <c r="D24" s="30"/>
      <c r="E24" s="31">
        <v>2005</v>
      </c>
      <c r="F24" s="74" t="s">
        <v>63</v>
      </c>
      <c r="G24" s="32" t="s">
        <v>60</v>
      </c>
      <c r="H24" s="33">
        <v>49.3</v>
      </c>
      <c r="I24" s="34">
        <v>8</v>
      </c>
      <c r="J24" s="32">
        <v>103</v>
      </c>
      <c r="K24" s="32">
        <v>182</v>
      </c>
      <c r="L24" s="72">
        <f>K24/2</f>
        <v>91</v>
      </c>
      <c r="M24" s="72">
        <f>J24+L24</f>
        <v>194</v>
      </c>
      <c r="N24" s="76">
        <f>0.15*M24</f>
        <v>29.099999999999998</v>
      </c>
      <c r="O24" s="32">
        <v>16</v>
      </c>
      <c r="P24" s="31" t="s">
        <v>83</v>
      </c>
      <c r="Q24" s="83" t="s">
        <v>64</v>
      </c>
    </row>
    <row r="25" spans="1:17" s="1" customFormat="1">
      <c r="A25" s="115">
        <v>4</v>
      </c>
      <c r="B25" s="107" t="s">
        <v>120</v>
      </c>
      <c r="C25" s="107"/>
      <c r="D25" s="108"/>
      <c r="E25" s="74">
        <v>2003</v>
      </c>
      <c r="F25" s="109" t="s">
        <v>59</v>
      </c>
      <c r="G25" s="32" t="s">
        <v>60</v>
      </c>
      <c r="H25" s="110">
        <v>52</v>
      </c>
      <c r="I25" s="111">
        <v>8</v>
      </c>
      <c r="J25" s="74">
        <v>50</v>
      </c>
      <c r="K25" s="74">
        <v>110</v>
      </c>
      <c r="L25" s="72">
        <f>K25/2</f>
        <v>55</v>
      </c>
      <c r="M25" s="72">
        <f>J25+L25</f>
        <v>105</v>
      </c>
      <c r="N25" s="73">
        <f>0.15*M25</f>
        <v>15.75</v>
      </c>
      <c r="O25" s="74">
        <v>15</v>
      </c>
      <c r="P25" s="31" t="s">
        <v>43</v>
      </c>
      <c r="Q25" s="112" t="s">
        <v>61</v>
      </c>
    </row>
    <row r="26" spans="1:17" s="1" customFormat="1" ht="15.75" thickBot="1">
      <c r="A26" s="116">
        <v>5</v>
      </c>
      <c r="B26" s="29" t="s">
        <v>80</v>
      </c>
      <c r="C26" s="29"/>
      <c r="D26" s="30"/>
      <c r="E26" s="31">
        <v>2006</v>
      </c>
      <c r="F26" s="74" t="s">
        <v>59</v>
      </c>
      <c r="G26" s="32" t="s">
        <v>60</v>
      </c>
      <c r="H26" s="33">
        <v>52.7</v>
      </c>
      <c r="I26" s="34">
        <v>6</v>
      </c>
      <c r="J26" s="32">
        <v>45</v>
      </c>
      <c r="K26" s="32">
        <v>166</v>
      </c>
      <c r="L26" s="72">
        <f>K26/2</f>
        <v>83</v>
      </c>
      <c r="M26" s="72">
        <f>J26+L26</f>
        <v>128</v>
      </c>
      <c r="N26" s="76">
        <f>0.1*M26</f>
        <v>12.8</v>
      </c>
      <c r="O26" s="32">
        <v>14</v>
      </c>
      <c r="P26" s="31" t="s">
        <v>43</v>
      </c>
      <c r="Q26" s="83" t="s">
        <v>61</v>
      </c>
    </row>
    <row r="27" spans="1:17" s="1" customFormat="1" ht="15.75" thickBot="1">
      <c r="A27" s="208" t="s">
        <v>25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</row>
    <row r="28" spans="1:17" s="1" customFormat="1">
      <c r="A28" s="81">
        <v>1</v>
      </c>
      <c r="B28" s="65" t="s">
        <v>65</v>
      </c>
      <c r="C28" s="49"/>
      <c r="D28" s="54"/>
      <c r="E28" s="12">
        <v>2005</v>
      </c>
      <c r="F28" s="72" t="s">
        <v>63</v>
      </c>
      <c r="G28" s="32" t="s">
        <v>60</v>
      </c>
      <c r="H28" s="77">
        <v>53.8</v>
      </c>
      <c r="I28" s="55">
        <v>12</v>
      </c>
      <c r="J28" s="24">
        <v>103</v>
      </c>
      <c r="K28" s="24">
        <v>202</v>
      </c>
      <c r="L28" s="72">
        <f>K28/2</f>
        <v>101</v>
      </c>
      <c r="M28" s="72">
        <f>J28+L28</f>
        <v>204</v>
      </c>
      <c r="N28" s="73">
        <f>0.3*M28</f>
        <v>61.199999999999996</v>
      </c>
      <c r="O28" s="24">
        <v>20</v>
      </c>
      <c r="P28" s="38" t="s">
        <v>43</v>
      </c>
      <c r="Q28" s="101" t="s">
        <v>66</v>
      </c>
    </row>
    <row r="29" spans="1:17" s="1" customFormat="1">
      <c r="A29" s="113">
        <v>2</v>
      </c>
      <c r="B29" s="29" t="s">
        <v>70</v>
      </c>
      <c r="C29" s="29"/>
      <c r="D29" s="30"/>
      <c r="E29" s="31">
        <v>2002</v>
      </c>
      <c r="F29" s="74">
        <v>2</v>
      </c>
      <c r="G29" s="32" t="s">
        <v>60</v>
      </c>
      <c r="H29" s="33">
        <v>53.6</v>
      </c>
      <c r="I29" s="34">
        <v>16</v>
      </c>
      <c r="J29" s="32">
        <v>24</v>
      </c>
      <c r="K29" s="32">
        <v>100</v>
      </c>
      <c r="L29" s="72">
        <f>K29/2</f>
        <v>50</v>
      </c>
      <c r="M29" s="72">
        <f>J29+L29</f>
        <v>74</v>
      </c>
      <c r="N29" s="76">
        <f>0.6*M29</f>
        <v>44.4</v>
      </c>
      <c r="O29" s="32">
        <v>18</v>
      </c>
      <c r="P29" s="36" t="s">
        <v>83</v>
      </c>
      <c r="Q29" s="83" t="s">
        <v>61</v>
      </c>
    </row>
    <row r="30" spans="1:17" s="1" customFormat="1">
      <c r="A30" s="114">
        <v>3</v>
      </c>
      <c r="B30" s="42" t="s">
        <v>81</v>
      </c>
      <c r="C30" s="42"/>
      <c r="D30" s="43"/>
      <c r="E30" s="44">
        <v>2007</v>
      </c>
      <c r="F30" s="85" t="s">
        <v>59</v>
      </c>
      <c r="G30" s="45" t="s">
        <v>60</v>
      </c>
      <c r="H30" s="46">
        <v>56.3</v>
      </c>
      <c r="I30" s="47">
        <v>6</v>
      </c>
      <c r="J30" s="45">
        <v>70</v>
      </c>
      <c r="K30" s="178">
        <v>200</v>
      </c>
      <c r="L30" s="179">
        <f>K30/2</f>
        <v>100</v>
      </c>
      <c r="M30" s="72">
        <f>J30+L30</f>
        <v>170</v>
      </c>
      <c r="N30" s="76">
        <f>0.1*M30</f>
        <v>17</v>
      </c>
      <c r="O30" s="45">
        <v>16</v>
      </c>
      <c r="P30" s="48" t="s">
        <v>43</v>
      </c>
      <c r="Q30" s="86" t="s">
        <v>61</v>
      </c>
    </row>
    <row r="31" spans="1:17" s="1" customFormat="1">
      <c r="A31" s="113">
        <v>4</v>
      </c>
      <c r="B31" s="42" t="s">
        <v>124</v>
      </c>
      <c r="C31" s="42"/>
      <c r="D31" s="43"/>
      <c r="E31" s="44">
        <v>2007</v>
      </c>
      <c r="F31" s="85" t="s">
        <v>59</v>
      </c>
      <c r="G31" s="45" t="s">
        <v>60</v>
      </c>
      <c r="H31" s="46">
        <v>54.4</v>
      </c>
      <c r="I31" s="47">
        <v>6</v>
      </c>
      <c r="J31" s="45">
        <v>102</v>
      </c>
      <c r="K31" s="45">
        <v>100</v>
      </c>
      <c r="L31" s="72">
        <f>K31/2</f>
        <v>50</v>
      </c>
      <c r="M31" s="72">
        <f>J31+L31</f>
        <v>152</v>
      </c>
      <c r="N31" s="76">
        <f>0.1*M31</f>
        <v>15.200000000000001</v>
      </c>
      <c r="O31" s="45">
        <v>15</v>
      </c>
      <c r="P31" s="48" t="s">
        <v>43</v>
      </c>
      <c r="Q31" s="86" t="s">
        <v>68</v>
      </c>
    </row>
    <row r="32" spans="1:17" s="1" customFormat="1" ht="15.75" thickBot="1">
      <c r="A32" s="114">
        <v>5</v>
      </c>
      <c r="B32" s="58" t="s">
        <v>78</v>
      </c>
      <c r="C32" s="58"/>
      <c r="D32" s="59"/>
      <c r="E32" s="60">
        <v>2005</v>
      </c>
      <c r="F32" s="79" t="s">
        <v>59</v>
      </c>
      <c r="G32" s="22" t="s">
        <v>60</v>
      </c>
      <c r="H32" s="61">
        <v>55.3</v>
      </c>
      <c r="I32" s="62">
        <v>6</v>
      </c>
      <c r="J32" s="22">
        <v>90</v>
      </c>
      <c r="K32" s="186" t="s">
        <v>127</v>
      </c>
      <c r="L32" s="187"/>
      <c r="M32" s="72">
        <f>J32+L32</f>
        <v>90</v>
      </c>
      <c r="N32" s="76">
        <f>0.1*M32</f>
        <v>9</v>
      </c>
      <c r="O32" s="22">
        <v>14</v>
      </c>
      <c r="P32" s="14" t="s">
        <v>43</v>
      </c>
      <c r="Q32" s="80" t="s">
        <v>61</v>
      </c>
    </row>
    <row r="33" spans="1:17" s="1" customFormat="1" ht="15.75" thickBot="1">
      <c r="A33" s="208" t="s">
        <v>26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7" s="1" customFormat="1">
      <c r="A34" s="81">
        <v>1</v>
      </c>
      <c r="B34" s="28" t="s">
        <v>112</v>
      </c>
      <c r="C34" s="49"/>
      <c r="D34" s="54"/>
      <c r="E34" s="31">
        <v>2001</v>
      </c>
      <c r="F34" s="38">
        <v>3</v>
      </c>
      <c r="G34" s="32" t="s">
        <v>108</v>
      </c>
      <c r="H34" s="70">
        <v>57.8</v>
      </c>
      <c r="I34" s="71">
        <v>24</v>
      </c>
      <c r="J34" s="21">
        <v>45</v>
      </c>
      <c r="K34" s="21">
        <v>70</v>
      </c>
      <c r="L34" s="72">
        <f>K34/2</f>
        <v>35</v>
      </c>
      <c r="M34" s="72">
        <f>J34+L34</f>
        <v>80</v>
      </c>
      <c r="N34" s="73">
        <f>1*M34</f>
        <v>80</v>
      </c>
      <c r="O34" s="21">
        <v>20</v>
      </c>
      <c r="P34" s="12" t="s">
        <v>128</v>
      </c>
      <c r="Q34" s="75" t="s">
        <v>109</v>
      </c>
    </row>
    <row r="35" spans="1:17" s="1" customFormat="1">
      <c r="A35" s="113">
        <v>2</v>
      </c>
      <c r="B35" s="29" t="s">
        <v>131</v>
      </c>
      <c r="C35" s="29"/>
      <c r="D35" s="30"/>
      <c r="E35" s="31">
        <v>2001</v>
      </c>
      <c r="F35" s="74">
        <v>1</v>
      </c>
      <c r="G35" s="32" t="s">
        <v>60</v>
      </c>
      <c r="H35" s="33">
        <v>57.6</v>
      </c>
      <c r="I35" s="34">
        <v>24</v>
      </c>
      <c r="J35" s="32">
        <v>40</v>
      </c>
      <c r="K35" s="32">
        <v>64</v>
      </c>
      <c r="L35" s="72">
        <f>K35/2</f>
        <v>32</v>
      </c>
      <c r="M35" s="72">
        <f>J35+L35</f>
        <v>72</v>
      </c>
      <c r="N35" s="73">
        <f>1*M35</f>
        <v>72</v>
      </c>
      <c r="O35" s="32">
        <v>18</v>
      </c>
      <c r="P35" s="36">
        <v>2</v>
      </c>
      <c r="Q35" s="83" t="s">
        <v>64</v>
      </c>
    </row>
    <row r="36" spans="1:17" s="1" customFormat="1" ht="15.75" thickBot="1">
      <c r="A36" s="114">
        <v>3</v>
      </c>
      <c r="B36" s="50" t="s">
        <v>135</v>
      </c>
      <c r="C36" s="50"/>
      <c r="D36" s="69"/>
      <c r="E36" s="31">
        <v>2001</v>
      </c>
      <c r="F36" s="38">
        <v>3</v>
      </c>
      <c r="G36" s="32" t="s">
        <v>60</v>
      </c>
      <c r="H36" s="70">
        <v>62.1</v>
      </c>
      <c r="I36" s="71">
        <v>16</v>
      </c>
      <c r="J36" s="32">
        <v>56</v>
      </c>
      <c r="K36" s="32">
        <v>112</v>
      </c>
      <c r="L36" s="72">
        <f>K36/2</f>
        <v>56</v>
      </c>
      <c r="M36" s="72">
        <f>J36+L36</f>
        <v>112</v>
      </c>
      <c r="N36" s="76">
        <f>0.6*M36</f>
        <v>67.2</v>
      </c>
      <c r="O36" s="45">
        <v>16</v>
      </c>
      <c r="P36" s="48" t="s">
        <v>136</v>
      </c>
      <c r="Q36" s="86" t="s">
        <v>64</v>
      </c>
    </row>
    <row r="37" spans="1:17" s="1" customFormat="1" ht="15.75" thickBot="1">
      <c r="A37" s="208" t="s">
        <v>27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10"/>
    </row>
    <row r="38" spans="1:17" s="1" customFormat="1">
      <c r="A38" s="117">
        <v>1</v>
      </c>
      <c r="B38" s="65" t="s">
        <v>102</v>
      </c>
      <c r="C38" s="49"/>
      <c r="D38" s="54"/>
      <c r="E38" s="12">
        <v>2004</v>
      </c>
      <c r="F38" s="72" t="s">
        <v>59</v>
      </c>
      <c r="G38" s="21" t="s">
        <v>100</v>
      </c>
      <c r="H38" s="77">
        <v>60.7</v>
      </c>
      <c r="I38" s="55">
        <v>16</v>
      </c>
      <c r="J38" s="24">
        <v>97</v>
      </c>
      <c r="K38" s="24">
        <v>161</v>
      </c>
      <c r="L38" s="72">
        <f>K38/2</f>
        <v>80.5</v>
      </c>
      <c r="M38" s="72">
        <f>J38+L38</f>
        <v>177.5</v>
      </c>
      <c r="N38" s="73">
        <f>0.6*M38</f>
        <v>106.5</v>
      </c>
      <c r="O38" s="24">
        <v>20</v>
      </c>
      <c r="P38" s="12" t="s">
        <v>129</v>
      </c>
      <c r="Q38" s="78" t="s">
        <v>101</v>
      </c>
    </row>
    <row r="39" spans="1:17" s="1" customFormat="1">
      <c r="A39" s="114">
        <v>2</v>
      </c>
      <c r="B39" s="65" t="s">
        <v>93</v>
      </c>
      <c r="C39" s="42"/>
      <c r="D39" s="54"/>
      <c r="E39" s="12">
        <v>2003</v>
      </c>
      <c r="F39" s="72">
        <v>2</v>
      </c>
      <c r="G39" s="21" t="s">
        <v>91</v>
      </c>
      <c r="H39" s="77">
        <v>60.3</v>
      </c>
      <c r="I39" s="55">
        <v>24</v>
      </c>
      <c r="J39" s="74">
        <v>50</v>
      </c>
      <c r="K39" s="74">
        <v>72</v>
      </c>
      <c r="L39" s="72">
        <f>K39/2</f>
        <v>36</v>
      </c>
      <c r="M39" s="72">
        <f>J39+L39</f>
        <v>86</v>
      </c>
      <c r="N39" s="76">
        <f>1*M39</f>
        <v>86</v>
      </c>
      <c r="O39" s="74">
        <v>18</v>
      </c>
      <c r="P39" s="36">
        <v>2</v>
      </c>
      <c r="Q39" s="78" t="s">
        <v>92</v>
      </c>
    </row>
    <row r="40" spans="1:17" s="1" customFormat="1">
      <c r="A40" s="114">
        <v>3</v>
      </c>
      <c r="B40" s="65" t="s">
        <v>76</v>
      </c>
      <c r="C40" s="42"/>
      <c r="D40" s="54"/>
      <c r="E40" s="12">
        <v>2005</v>
      </c>
      <c r="F40" s="72" t="s">
        <v>63</v>
      </c>
      <c r="G40" s="21" t="s">
        <v>73</v>
      </c>
      <c r="H40" s="77">
        <v>58.8</v>
      </c>
      <c r="I40" s="55">
        <v>12</v>
      </c>
      <c r="J40" s="74">
        <v>144</v>
      </c>
      <c r="K40" s="74">
        <v>209</v>
      </c>
      <c r="L40" s="72">
        <f>K40/2</f>
        <v>104.5</v>
      </c>
      <c r="M40" s="72">
        <f>J40+L40</f>
        <v>248.5</v>
      </c>
      <c r="N40" s="76">
        <f>0.3*M40</f>
        <v>74.55</v>
      </c>
      <c r="O40" s="74">
        <v>16</v>
      </c>
      <c r="P40" s="48" t="s">
        <v>43</v>
      </c>
      <c r="Q40" s="78" t="s">
        <v>74</v>
      </c>
    </row>
    <row r="41" spans="1:17" s="1" customFormat="1" ht="15.75" thickBot="1">
      <c r="A41" s="82">
        <v>4</v>
      </c>
      <c r="B41" s="65" t="s">
        <v>82</v>
      </c>
      <c r="C41" s="29"/>
      <c r="D41" s="54"/>
      <c r="E41" s="12">
        <v>2007</v>
      </c>
      <c r="F41" s="72" t="s">
        <v>83</v>
      </c>
      <c r="G41" s="32" t="s">
        <v>60</v>
      </c>
      <c r="H41" s="77">
        <v>60</v>
      </c>
      <c r="I41" s="55">
        <v>8</v>
      </c>
      <c r="J41" s="74">
        <v>112</v>
      </c>
      <c r="K41" s="74">
        <v>218</v>
      </c>
      <c r="L41" s="72">
        <f>K41/2</f>
        <v>109</v>
      </c>
      <c r="M41" s="72">
        <f>J41+L41</f>
        <v>221</v>
      </c>
      <c r="N41" s="73">
        <f>0.15*M41</f>
        <v>33.15</v>
      </c>
      <c r="O41" s="74">
        <v>15</v>
      </c>
      <c r="P41" s="14" t="s">
        <v>43</v>
      </c>
      <c r="Q41" s="78" t="s">
        <v>61</v>
      </c>
    </row>
    <row r="42" spans="1:17" s="1" customFormat="1" ht="15.75" thickBot="1">
      <c r="A42" s="208" t="s">
        <v>28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10"/>
    </row>
    <row r="43" spans="1:17" s="1" customFormat="1">
      <c r="A43" s="82">
        <v>1</v>
      </c>
      <c r="B43" s="50" t="s">
        <v>121</v>
      </c>
      <c r="C43" s="50"/>
      <c r="D43" s="69"/>
      <c r="E43" s="31">
        <v>2000</v>
      </c>
      <c r="F43" s="38">
        <v>1</v>
      </c>
      <c r="G43" s="32" t="s">
        <v>60</v>
      </c>
      <c r="H43" s="70">
        <v>63</v>
      </c>
      <c r="I43" s="71">
        <v>24</v>
      </c>
      <c r="J43" s="32">
        <v>51</v>
      </c>
      <c r="K43" s="32">
        <v>69</v>
      </c>
      <c r="L43" s="72">
        <f>K43/2</f>
        <v>34.5</v>
      </c>
      <c r="M43" s="72">
        <f>J43+L43</f>
        <v>85.5</v>
      </c>
      <c r="N43" s="76">
        <f>1*M43</f>
        <v>85.5</v>
      </c>
      <c r="O43" s="74">
        <v>20</v>
      </c>
      <c r="P43" s="36">
        <v>2</v>
      </c>
      <c r="Q43" s="75" t="s">
        <v>64</v>
      </c>
    </row>
    <row r="44" spans="1:17" s="1" customFormat="1" ht="15.75" thickBot="1">
      <c r="A44" s="82">
        <v>2</v>
      </c>
      <c r="B44" s="50" t="s">
        <v>119</v>
      </c>
      <c r="C44" s="66"/>
      <c r="D44" s="69"/>
      <c r="E44" s="31">
        <v>2000</v>
      </c>
      <c r="F44" s="38" t="s">
        <v>59</v>
      </c>
      <c r="G44" s="21" t="s">
        <v>114</v>
      </c>
      <c r="H44" s="70">
        <v>62.5</v>
      </c>
      <c r="I44" s="71">
        <v>16</v>
      </c>
      <c r="J44" s="32">
        <v>26</v>
      </c>
      <c r="K44" s="32">
        <v>71</v>
      </c>
      <c r="L44" s="72">
        <f>K44/2</f>
        <v>35.5</v>
      </c>
      <c r="M44" s="72">
        <f>J44+L44</f>
        <v>61.5</v>
      </c>
      <c r="N44" s="73">
        <f>0.6*M44</f>
        <v>36.9</v>
      </c>
      <c r="O44" s="74">
        <v>18</v>
      </c>
      <c r="P44" s="36" t="s">
        <v>43</v>
      </c>
      <c r="Q44" s="75" t="s">
        <v>115</v>
      </c>
    </row>
    <row r="45" spans="1:17" s="1" customFormat="1" ht="15.75" thickBot="1">
      <c r="A45" s="208" t="s">
        <v>38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10"/>
    </row>
    <row r="46" spans="1:17" s="1" customFormat="1">
      <c r="A46" s="82">
        <v>1</v>
      </c>
      <c r="B46" s="29" t="s">
        <v>130</v>
      </c>
      <c r="C46" s="29"/>
      <c r="D46" s="30"/>
      <c r="E46" s="31">
        <v>1998</v>
      </c>
      <c r="F46" s="74">
        <v>1</v>
      </c>
      <c r="G46" s="32" t="s">
        <v>60</v>
      </c>
      <c r="H46" s="33">
        <v>60</v>
      </c>
      <c r="I46" s="34">
        <v>24</v>
      </c>
      <c r="J46" s="76">
        <v>101</v>
      </c>
      <c r="K46" s="76">
        <v>100</v>
      </c>
      <c r="L46" s="72">
        <f>K46/2</f>
        <v>50</v>
      </c>
      <c r="M46" s="72">
        <f>J46+L46</f>
        <v>151</v>
      </c>
      <c r="N46" s="76">
        <f>1*M46</f>
        <v>151</v>
      </c>
      <c r="O46" s="76">
        <v>20</v>
      </c>
      <c r="P46" s="36">
        <v>1</v>
      </c>
      <c r="Q46" s="75" t="s">
        <v>64</v>
      </c>
    </row>
    <row r="47" spans="1:17" s="1" customFormat="1">
      <c r="A47" s="82">
        <v>2</v>
      </c>
      <c r="B47" s="50" t="s">
        <v>143</v>
      </c>
      <c r="C47" s="50"/>
      <c r="D47" s="69"/>
      <c r="E47" s="31">
        <v>1997</v>
      </c>
      <c r="F47" s="38">
        <v>1</v>
      </c>
      <c r="G47" s="32" t="s">
        <v>138</v>
      </c>
      <c r="H47" s="70">
        <v>59.7</v>
      </c>
      <c r="I47" s="71">
        <v>24</v>
      </c>
      <c r="J47" s="45">
        <v>76</v>
      </c>
      <c r="K47" s="45">
        <v>103</v>
      </c>
      <c r="L47" s="72">
        <f>K47/2</f>
        <v>51.5</v>
      </c>
      <c r="M47" s="72">
        <f>J47+L47</f>
        <v>127.5</v>
      </c>
      <c r="N47" s="76">
        <f>1*M47</f>
        <v>127.5</v>
      </c>
      <c r="O47" s="32">
        <v>18</v>
      </c>
      <c r="P47" s="48">
        <v>1</v>
      </c>
      <c r="Q47" s="75" t="s">
        <v>141</v>
      </c>
    </row>
    <row r="48" spans="1:17" s="1" customFormat="1" ht="15.75" thickBot="1">
      <c r="A48" s="82">
        <v>3</v>
      </c>
      <c r="B48" s="50" t="s">
        <v>153</v>
      </c>
      <c r="C48" s="50"/>
      <c r="D48" s="69"/>
      <c r="E48" s="31">
        <v>1998</v>
      </c>
      <c r="F48" s="38">
        <v>1</v>
      </c>
      <c r="G48" s="32" t="s">
        <v>138</v>
      </c>
      <c r="H48" s="70">
        <v>60</v>
      </c>
      <c r="I48" s="71">
        <v>32</v>
      </c>
      <c r="J48" s="45">
        <v>31</v>
      </c>
      <c r="K48" s="45">
        <v>44</v>
      </c>
      <c r="L48" s="72">
        <f>K48/2</f>
        <v>22</v>
      </c>
      <c r="M48" s="72">
        <f>J48+L48</f>
        <v>53</v>
      </c>
      <c r="N48" s="76">
        <f>2*M48</f>
        <v>106</v>
      </c>
      <c r="O48" s="32">
        <v>16</v>
      </c>
      <c r="P48" s="48" t="s">
        <v>43</v>
      </c>
      <c r="Q48" s="75" t="s">
        <v>141</v>
      </c>
    </row>
    <row r="49" spans="1:17" s="1" customFormat="1" ht="15.75" thickBot="1">
      <c r="A49" s="208" t="s">
        <v>29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10"/>
    </row>
    <row r="50" spans="1:17" s="1" customFormat="1">
      <c r="A50" s="82">
        <v>1</v>
      </c>
      <c r="B50" s="50" t="s">
        <v>117</v>
      </c>
      <c r="C50" s="50"/>
      <c r="D50" s="69"/>
      <c r="E50" s="31">
        <v>2002</v>
      </c>
      <c r="F50" s="38" t="s">
        <v>59</v>
      </c>
      <c r="G50" s="32" t="s">
        <v>114</v>
      </c>
      <c r="H50" s="70">
        <v>62.3</v>
      </c>
      <c r="I50" s="71">
        <v>16</v>
      </c>
      <c r="J50" s="45">
        <v>19</v>
      </c>
      <c r="K50" s="45">
        <v>146</v>
      </c>
      <c r="L50" s="72">
        <f>K50/2</f>
        <v>73</v>
      </c>
      <c r="M50" s="72">
        <f>J50+L50</f>
        <v>92</v>
      </c>
      <c r="N50" s="76">
        <f>0.6*M50</f>
        <v>55.199999999999996</v>
      </c>
      <c r="O50" s="74">
        <v>20</v>
      </c>
      <c r="P50" s="48" t="s">
        <v>160</v>
      </c>
      <c r="Q50" s="75" t="s">
        <v>115</v>
      </c>
    </row>
    <row r="51" spans="1:17" s="1" customFormat="1">
      <c r="A51" s="82">
        <v>2</v>
      </c>
      <c r="B51" s="65" t="s">
        <v>84</v>
      </c>
      <c r="C51" s="42"/>
      <c r="D51" s="54"/>
      <c r="E51" s="12">
        <v>2004</v>
      </c>
      <c r="F51" s="72" t="s">
        <v>63</v>
      </c>
      <c r="G51" s="21" t="s">
        <v>60</v>
      </c>
      <c r="H51" s="77">
        <v>63.6</v>
      </c>
      <c r="I51" s="55">
        <v>8</v>
      </c>
      <c r="J51" s="38">
        <v>137</v>
      </c>
      <c r="K51" s="38">
        <v>199</v>
      </c>
      <c r="L51" s="72">
        <f>K51/2</f>
        <v>99.5</v>
      </c>
      <c r="M51" s="72">
        <f>J51+L51</f>
        <v>236.5</v>
      </c>
      <c r="N51" s="76">
        <f>0.15*M51</f>
        <v>35.475000000000001</v>
      </c>
      <c r="O51" s="38">
        <v>18</v>
      </c>
      <c r="P51" s="48" t="s">
        <v>43</v>
      </c>
      <c r="Q51" s="78" t="s">
        <v>64</v>
      </c>
    </row>
    <row r="52" spans="1:17" s="1" customFormat="1" ht="15.75" thickBot="1">
      <c r="A52" s="82">
        <v>3</v>
      </c>
      <c r="B52" s="50" t="s">
        <v>132</v>
      </c>
      <c r="C52" s="50"/>
      <c r="D52" s="69"/>
      <c r="E52" s="31">
        <v>2004</v>
      </c>
      <c r="F52" s="38" t="s">
        <v>63</v>
      </c>
      <c r="G52" s="32" t="s">
        <v>60</v>
      </c>
      <c r="H52" s="70">
        <v>64</v>
      </c>
      <c r="I52" s="71">
        <v>8</v>
      </c>
      <c r="J52" s="85">
        <v>120</v>
      </c>
      <c r="K52" s="85">
        <v>172</v>
      </c>
      <c r="L52" s="72">
        <f>K52/2</f>
        <v>86</v>
      </c>
      <c r="M52" s="72">
        <f>J52+L52</f>
        <v>206</v>
      </c>
      <c r="N52" s="76">
        <f>0.15*M52</f>
        <v>30.9</v>
      </c>
      <c r="O52" s="74">
        <v>16</v>
      </c>
      <c r="P52" s="14" t="s">
        <v>43</v>
      </c>
      <c r="Q52" s="104" t="s">
        <v>64</v>
      </c>
    </row>
    <row r="53" spans="1:17" s="1" customFormat="1" ht="15.75" thickBot="1">
      <c r="A53" s="208" t="s">
        <v>30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10"/>
    </row>
    <row r="54" spans="1:17" s="1" customFormat="1">
      <c r="A54" s="81">
        <v>1</v>
      </c>
      <c r="B54" s="28" t="s">
        <v>77</v>
      </c>
      <c r="C54" s="56"/>
      <c r="D54" s="87"/>
      <c r="E54" s="11">
        <v>2001</v>
      </c>
      <c r="F54" s="24" t="s">
        <v>63</v>
      </c>
      <c r="G54" s="21" t="s">
        <v>73</v>
      </c>
      <c r="H54" s="88">
        <v>66</v>
      </c>
      <c r="I54" s="89">
        <v>16</v>
      </c>
      <c r="J54" s="21">
        <v>97</v>
      </c>
      <c r="K54" s="45">
        <v>80</v>
      </c>
      <c r="L54" s="72">
        <f>K54/2</f>
        <v>40</v>
      </c>
      <c r="M54" s="72">
        <f>J54+L54</f>
        <v>137</v>
      </c>
      <c r="N54" s="76">
        <f>0.6*M54</f>
        <v>82.2</v>
      </c>
      <c r="O54" s="84">
        <v>20</v>
      </c>
      <c r="P54" s="12" t="s">
        <v>136</v>
      </c>
      <c r="Q54" s="101" t="s">
        <v>74</v>
      </c>
    </row>
    <row r="55" spans="1:17" s="1" customFormat="1" ht="15.75" thickBot="1">
      <c r="A55" s="82" t="s">
        <v>125</v>
      </c>
      <c r="B55" s="51" t="s">
        <v>150</v>
      </c>
      <c r="C55" s="29"/>
      <c r="D55" s="30"/>
      <c r="E55" s="36">
        <v>2000</v>
      </c>
      <c r="F55" s="76" t="s">
        <v>86</v>
      </c>
      <c r="G55" s="32" t="s">
        <v>138</v>
      </c>
      <c r="H55" s="102">
        <v>66.7</v>
      </c>
      <c r="I55" s="34">
        <v>24</v>
      </c>
      <c r="J55" s="74">
        <v>115</v>
      </c>
      <c r="K55" s="74">
        <v>100</v>
      </c>
      <c r="L55" s="72">
        <f>K55/2</f>
        <v>50</v>
      </c>
      <c r="M55" s="72">
        <f>J55+L55</f>
        <v>165</v>
      </c>
      <c r="N55" s="76">
        <f>1*M55</f>
        <v>165</v>
      </c>
      <c r="O55" s="74" t="s">
        <v>125</v>
      </c>
      <c r="P55" s="36">
        <v>1</v>
      </c>
      <c r="Q55" s="103" t="s">
        <v>158</v>
      </c>
    </row>
    <row r="56" spans="1:17" s="1" customFormat="1" ht="15.75" thickBot="1">
      <c r="A56" s="208" t="s">
        <v>39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10"/>
    </row>
    <row r="57" spans="1:17" s="1" customFormat="1" ht="15.75" thickBot="1">
      <c r="A57" s="82" t="s">
        <v>125</v>
      </c>
      <c r="B57" s="50" t="s">
        <v>142</v>
      </c>
      <c r="C57" s="50"/>
      <c r="D57" s="69"/>
      <c r="E57" s="31">
        <v>1995</v>
      </c>
      <c r="F57" s="38" t="s">
        <v>87</v>
      </c>
      <c r="G57" s="32" t="s">
        <v>138</v>
      </c>
      <c r="H57" s="70">
        <v>64.3</v>
      </c>
      <c r="I57" s="71">
        <v>24</v>
      </c>
      <c r="J57" s="45">
        <v>118</v>
      </c>
      <c r="K57" s="45">
        <v>205</v>
      </c>
      <c r="L57" s="72">
        <f>K57/2</f>
        <v>102.5</v>
      </c>
      <c r="M57" s="72">
        <f>J57+L57</f>
        <v>220.5</v>
      </c>
      <c r="N57" s="76">
        <f>1*M57</f>
        <v>220.5</v>
      </c>
      <c r="O57" s="74" t="s">
        <v>125</v>
      </c>
      <c r="P57" s="48">
        <v>1</v>
      </c>
      <c r="Q57" s="75" t="s">
        <v>61</v>
      </c>
    </row>
    <row r="58" spans="1:17" s="1" customFormat="1" ht="15.75" thickBot="1">
      <c r="A58" s="208" t="s">
        <v>31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</row>
    <row r="59" spans="1:17" s="1" customFormat="1">
      <c r="A59" s="82">
        <v>1</v>
      </c>
      <c r="B59" s="50" t="s">
        <v>90</v>
      </c>
      <c r="C59" s="50"/>
      <c r="D59" s="69"/>
      <c r="E59" s="31">
        <v>2002</v>
      </c>
      <c r="F59" s="38" t="s">
        <v>86</v>
      </c>
      <c r="G59" s="32" t="s">
        <v>91</v>
      </c>
      <c r="H59" s="70">
        <v>71</v>
      </c>
      <c r="I59" s="71">
        <v>24</v>
      </c>
      <c r="J59" s="32">
        <v>113</v>
      </c>
      <c r="K59" s="32">
        <v>195</v>
      </c>
      <c r="L59" s="72">
        <f>K59/2</f>
        <v>97.5</v>
      </c>
      <c r="M59" s="72">
        <f>J59+L59</f>
        <v>210.5</v>
      </c>
      <c r="N59" s="73">
        <f>1*M59</f>
        <v>210.5</v>
      </c>
      <c r="O59" s="32">
        <v>20</v>
      </c>
      <c r="P59" s="36">
        <v>1</v>
      </c>
      <c r="Q59" s="75" t="s">
        <v>92</v>
      </c>
    </row>
    <row r="60" spans="1:17" s="1" customFormat="1">
      <c r="A60" s="82">
        <v>2</v>
      </c>
      <c r="B60" s="50" t="s">
        <v>99</v>
      </c>
      <c r="C60" s="50"/>
      <c r="D60" s="69"/>
      <c r="E60" s="31">
        <v>2004</v>
      </c>
      <c r="F60" s="38" t="s">
        <v>59</v>
      </c>
      <c r="G60" s="32" t="s">
        <v>100</v>
      </c>
      <c r="H60" s="70">
        <v>68.5</v>
      </c>
      <c r="I60" s="71">
        <v>8</v>
      </c>
      <c r="J60" s="45">
        <v>111</v>
      </c>
      <c r="K60" s="45">
        <v>176</v>
      </c>
      <c r="L60" s="72">
        <f t="shared" ref="L60:L61" si="2">K60/2</f>
        <v>88</v>
      </c>
      <c r="M60" s="72">
        <f t="shared" ref="M60:M61" si="3">J60+L60</f>
        <v>199</v>
      </c>
      <c r="N60" s="73">
        <f>0.15*M60</f>
        <v>29.849999999999998</v>
      </c>
      <c r="O60" s="74">
        <v>18</v>
      </c>
      <c r="P60" s="48" t="s">
        <v>43</v>
      </c>
      <c r="Q60" s="75" t="s">
        <v>101</v>
      </c>
    </row>
    <row r="61" spans="1:17" s="1" customFormat="1" ht="15.75" thickBot="1">
      <c r="A61" s="82">
        <v>3</v>
      </c>
      <c r="B61" s="50" t="s">
        <v>110</v>
      </c>
      <c r="C61" s="50"/>
      <c r="D61" s="69"/>
      <c r="E61" s="31">
        <v>2003</v>
      </c>
      <c r="F61" s="38" t="s">
        <v>59</v>
      </c>
      <c r="G61" s="32" t="s">
        <v>108</v>
      </c>
      <c r="H61" s="70">
        <v>71.099999999999994</v>
      </c>
      <c r="I61" s="71">
        <v>12</v>
      </c>
      <c r="J61" s="45">
        <v>35</v>
      </c>
      <c r="K61" s="45">
        <v>123</v>
      </c>
      <c r="L61" s="72">
        <f t="shared" si="2"/>
        <v>61.5</v>
      </c>
      <c r="M61" s="72">
        <f t="shared" si="3"/>
        <v>96.5</v>
      </c>
      <c r="N61" s="73">
        <f>0.3*M61</f>
        <v>28.95</v>
      </c>
      <c r="O61" s="74">
        <v>16</v>
      </c>
      <c r="P61" s="14" t="s">
        <v>43</v>
      </c>
      <c r="Q61" s="75" t="s">
        <v>109</v>
      </c>
    </row>
    <row r="62" spans="1:17" s="1" customFormat="1" ht="15.75" thickBot="1">
      <c r="A62" s="208" t="s">
        <v>32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10"/>
    </row>
    <row r="63" spans="1:17" s="1" customFormat="1">
      <c r="A63" s="82">
        <v>1</v>
      </c>
      <c r="B63" s="50" t="s">
        <v>72</v>
      </c>
      <c r="C63" s="50"/>
      <c r="D63" s="69"/>
      <c r="E63" s="31">
        <v>2001</v>
      </c>
      <c r="F63" s="38" t="s">
        <v>63</v>
      </c>
      <c r="G63" s="32" t="s">
        <v>73</v>
      </c>
      <c r="H63" s="70">
        <v>72</v>
      </c>
      <c r="I63" s="71">
        <v>16</v>
      </c>
      <c r="J63" s="45">
        <v>116</v>
      </c>
      <c r="K63" s="45">
        <v>209</v>
      </c>
      <c r="L63" s="72">
        <f>K63/2</f>
        <v>104.5</v>
      </c>
      <c r="M63" s="72">
        <f>J63+L63</f>
        <v>220.5</v>
      </c>
      <c r="N63" s="76">
        <f>0.6*M63</f>
        <v>132.29999999999998</v>
      </c>
      <c r="O63" s="74">
        <v>20</v>
      </c>
      <c r="P63" s="48" t="s">
        <v>63</v>
      </c>
      <c r="Q63" s="75" t="s">
        <v>74</v>
      </c>
    </row>
    <row r="64" spans="1:17" s="1" customFormat="1">
      <c r="A64" s="82">
        <v>2</v>
      </c>
      <c r="B64" s="50" t="s">
        <v>113</v>
      </c>
      <c r="C64" s="50"/>
      <c r="D64" s="69"/>
      <c r="E64" s="31">
        <v>2001</v>
      </c>
      <c r="F64" s="38" t="s">
        <v>59</v>
      </c>
      <c r="G64" s="32" t="s">
        <v>108</v>
      </c>
      <c r="H64" s="70">
        <v>72.3</v>
      </c>
      <c r="I64" s="71">
        <v>16</v>
      </c>
      <c r="J64" s="45">
        <v>48</v>
      </c>
      <c r="K64" s="45">
        <v>105</v>
      </c>
      <c r="L64" s="72">
        <f t="shared" ref="L64:L65" si="4">K64/2</f>
        <v>52.5</v>
      </c>
      <c r="M64" s="72">
        <f t="shared" ref="M64:M65" si="5">J64+L64</f>
        <v>100.5</v>
      </c>
      <c r="N64" s="76">
        <f>0.6*M64</f>
        <v>60.3</v>
      </c>
      <c r="O64" s="74">
        <v>18</v>
      </c>
      <c r="P64" s="48" t="s">
        <v>160</v>
      </c>
      <c r="Q64" s="75" t="s">
        <v>109</v>
      </c>
    </row>
    <row r="65" spans="1:17" s="1" customFormat="1" ht="15.75" thickBot="1">
      <c r="A65" s="82">
        <v>3</v>
      </c>
      <c r="B65" s="50" t="s">
        <v>107</v>
      </c>
      <c r="C65" s="50"/>
      <c r="D65" s="69"/>
      <c r="E65" s="31">
        <v>2001</v>
      </c>
      <c r="F65" s="38" t="s">
        <v>59</v>
      </c>
      <c r="G65" s="32" t="s">
        <v>108</v>
      </c>
      <c r="H65" s="70">
        <v>70.5</v>
      </c>
      <c r="I65" s="71">
        <v>12</v>
      </c>
      <c r="J65" s="45">
        <v>70</v>
      </c>
      <c r="K65" s="45">
        <v>147</v>
      </c>
      <c r="L65" s="72">
        <f t="shared" si="4"/>
        <v>73.5</v>
      </c>
      <c r="M65" s="72">
        <f t="shared" si="5"/>
        <v>143.5</v>
      </c>
      <c r="N65" s="73">
        <f>0.3*M65</f>
        <v>43.05</v>
      </c>
      <c r="O65" s="74">
        <v>16</v>
      </c>
      <c r="P65" s="48" t="s">
        <v>43</v>
      </c>
      <c r="Q65" s="75" t="s">
        <v>109</v>
      </c>
    </row>
    <row r="66" spans="1:17" s="1" customFormat="1" ht="15.75" thickBot="1">
      <c r="A66" s="208" t="s">
        <v>42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10"/>
    </row>
    <row r="67" spans="1:17" s="1" customFormat="1" ht="15.75" thickBot="1">
      <c r="A67" s="82">
        <v>1</v>
      </c>
      <c r="B67" s="50" t="s">
        <v>96</v>
      </c>
      <c r="C67" s="50"/>
      <c r="D67" s="69"/>
      <c r="E67" s="31">
        <v>1997</v>
      </c>
      <c r="F67" s="38" t="s">
        <v>86</v>
      </c>
      <c r="G67" s="32" t="s">
        <v>60</v>
      </c>
      <c r="H67" s="70">
        <v>72.599999999999994</v>
      </c>
      <c r="I67" s="71">
        <v>24</v>
      </c>
      <c r="J67" s="32">
        <v>136</v>
      </c>
      <c r="K67" s="32">
        <v>193</v>
      </c>
      <c r="L67" s="72">
        <f>K67/2</f>
        <v>96.5</v>
      </c>
      <c r="M67" s="72">
        <f>J67+L67</f>
        <v>232.5</v>
      </c>
      <c r="N67" s="73">
        <f>1*M67</f>
        <v>232.5</v>
      </c>
      <c r="O67" s="32">
        <v>20</v>
      </c>
      <c r="P67" s="36">
        <v>1</v>
      </c>
      <c r="Q67" s="75" t="s">
        <v>64</v>
      </c>
    </row>
    <row r="68" spans="1:17" s="1" customFormat="1" ht="15.75" thickBot="1">
      <c r="A68" s="208" t="s">
        <v>41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10"/>
    </row>
    <row r="69" spans="1:17" s="1" customFormat="1">
      <c r="A69" s="81">
        <v>1</v>
      </c>
      <c r="B69" s="28" t="s">
        <v>79</v>
      </c>
      <c r="C69" s="56"/>
      <c r="D69" s="87"/>
      <c r="E69" s="11">
        <v>2004</v>
      </c>
      <c r="F69" s="24" t="s">
        <v>63</v>
      </c>
      <c r="G69" s="21" t="s">
        <v>60</v>
      </c>
      <c r="H69" s="88">
        <v>80</v>
      </c>
      <c r="I69" s="89">
        <v>16</v>
      </c>
      <c r="J69" s="21">
        <v>80</v>
      </c>
      <c r="K69" s="21">
        <v>169</v>
      </c>
      <c r="L69" s="72">
        <f>K69/2</f>
        <v>84.5</v>
      </c>
      <c r="M69" s="72">
        <f>J69+L69</f>
        <v>164.5</v>
      </c>
      <c r="N69" s="76">
        <f>0.6*M69</f>
        <v>98.7</v>
      </c>
      <c r="O69" s="84">
        <v>20</v>
      </c>
      <c r="P69" s="12" t="s">
        <v>136</v>
      </c>
      <c r="Q69" s="83" t="s">
        <v>177</v>
      </c>
    </row>
    <row r="70" spans="1:17" s="1" customFormat="1">
      <c r="A70" s="82">
        <v>2</v>
      </c>
      <c r="B70" s="51" t="s">
        <v>133</v>
      </c>
      <c r="C70" s="42"/>
      <c r="D70" s="30"/>
      <c r="E70" s="36">
        <v>2002</v>
      </c>
      <c r="F70" s="76" t="s">
        <v>63</v>
      </c>
      <c r="G70" s="21" t="s">
        <v>60</v>
      </c>
      <c r="H70" s="102">
        <v>74</v>
      </c>
      <c r="I70" s="34">
        <v>16</v>
      </c>
      <c r="J70" s="74">
        <v>69</v>
      </c>
      <c r="K70" s="74">
        <v>169</v>
      </c>
      <c r="L70" s="72">
        <f>K70/2</f>
        <v>84.5</v>
      </c>
      <c r="M70" s="72">
        <f>J70+L70</f>
        <v>153.5</v>
      </c>
      <c r="N70" s="76">
        <f>0.6*M70</f>
        <v>92.1</v>
      </c>
      <c r="O70" s="84">
        <v>18</v>
      </c>
      <c r="P70" s="36" t="s">
        <v>136</v>
      </c>
      <c r="Q70" s="103" t="s">
        <v>64</v>
      </c>
    </row>
    <row r="71" spans="1:17" s="1" customFormat="1" ht="15.75" thickBot="1">
      <c r="A71" s="82">
        <v>3</v>
      </c>
      <c r="B71" s="50" t="s">
        <v>134</v>
      </c>
      <c r="C71" s="50"/>
      <c r="D71" s="69"/>
      <c r="E71" s="31">
        <v>2002</v>
      </c>
      <c r="F71" s="38" t="s">
        <v>63</v>
      </c>
      <c r="G71" s="32" t="s">
        <v>60</v>
      </c>
      <c r="H71" s="70">
        <v>73.8</v>
      </c>
      <c r="I71" s="71">
        <v>16</v>
      </c>
      <c r="J71" s="45">
        <v>75</v>
      </c>
      <c r="K71" s="45">
        <v>141</v>
      </c>
      <c r="L71" s="72">
        <f>K71/2</f>
        <v>70.5</v>
      </c>
      <c r="M71" s="72">
        <f>J71+L71</f>
        <v>145.5</v>
      </c>
      <c r="N71" s="76">
        <f>0.6*M71</f>
        <v>87.3</v>
      </c>
      <c r="O71" s="74">
        <v>16</v>
      </c>
      <c r="P71" s="48" t="s">
        <v>136</v>
      </c>
      <c r="Q71" s="75" t="s">
        <v>64</v>
      </c>
    </row>
    <row r="72" spans="1:17" s="1" customFormat="1" ht="15.75" thickBot="1">
      <c r="A72" s="208" t="s">
        <v>40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10"/>
    </row>
    <row r="73" spans="1:17" s="1" customFormat="1" ht="15.75" thickBot="1">
      <c r="A73" s="82">
        <v>1</v>
      </c>
      <c r="B73" s="50" t="s">
        <v>147</v>
      </c>
      <c r="C73" s="50"/>
      <c r="D73" s="69"/>
      <c r="E73" s="31">
        <v>1998</v>
      </c>
      <c r="F73" s="38" t="s">
        <v>86</v>
      </c>
      <c r="G73" s="32" t="s">
        <v>138</v>
      </c>
      <c r="H73" s="70">
        <v>74.400000000000006</v>
      </c>
      <c r="I73" s="71">
        <v>24</v>
      </c>
      <c r="J73" s="32">
        <v>131</v>
      </c>
      <c r="K73" s="32">
        <v>184</v>
      </c>
      <c r="L73" s="72">
        <f>K73/2</f>
        <v>92</v>
      </c>
      <c r="M73" s="72">
        <f>J73+L73</f>
        <v>223</v>
      </c>
      <c r="N73" s="76">
        <f>1*M73</f>
        <v>223</v>
      </c>
      <c r="O73" s="74">
        <v>20</v>
      </c>
      <c r="P73" s="36">
        <v>1</v>
      </c>
      <c r="Q73" s="75" t="s">
        <v>146</v>
      </c>
    </row>
    <row r="74" spans="1:17" s="1" customFormat="1" ht="15.75" thickBot="1">
      <c r="A74" s="208" t="s">
        <v>56</v>
      </c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10"/>
    </row>
    <row r="75" spans="1:17" s="1" customFormat="1">
      <c r="A75" s="82">
        <v>1</v>
      </c>
      <c r="B75" s="50" t="s">
        <v>111</v>
      </c>
      <c r="C75" s="50"/>
      <c r="D75" s="69"/>
      <c r="E75" s="31">
        <v>2001</v>
      </c>
      <c r="F75" s="38" t="s">
        <v>63</v>
      </c>
      <c r="G75" s="32" t="s">
        <v>108</v>
      </c>
      <c r="H75" s="70">
        <v>80.599999999999994</v>
      </c>
      <c r="I75" s="71">
        <v>24</v>
      </c>
      <c r="J75" s="85">
        <v>35</v>
      </c>
      <c r="K75" s="85">
        <v>86</v>
      </c>
      <c r="L75" s="72">
        <f>K75/2</f>
        <v>43</v>
      </c>
      <c r="M75" s="72">
        <f>J75+L75</f>
        <v>78</v>
      </c>
      <c r="N75" s="73">
        <f>1*M75</f>
        <v>78</v>
      </c>
      <c r="O75" s="74">
        <v>20</v>
      </c>
      <c r="P75" s="48" t="s">
        <v>43</v>
      </c>
      <c r="Q75" s="75" t="s">
        <v>109</v>
      </c>
    </row>
    <row r="76" spans="1:17" s="1" customFormat="1" ht="15.75" thickBot="1">
      <c r="A76" s="82" t="s">
        <v>125</v>
      </c>
      <c r="B76" s="50" t="s">
        <v>151</v>
      </c>
      <c r="C76" s="50"/>
      <c r="D76" s="69"/>
      <c r="E76" s="31">
        <v>2000</v>
      </c>
      <c r="F76" s="38" t="s">
        <v>86</v>
      </c>
      <c r="G76" s="32" t="s">
        <v>138</v>
      </c>
      <c r="H76" s="70">
        <v>78.900000000000006</v>
      </c>
      <c r="I76" s="71">
        <v>24</v>
      </c>
      <c r="J76" s="45">
        <v>131</v>
      </c>
      <c r="K76" s="45">
        <v>173</v>
      </c>
      <c r="L76" s="72">
        <f>K76/2</f>
        <v>86.5</v>
      </c>
      <c r="M76" s="72">
        <f>J76+L76</f>
        <v>217.5</v>
      </c>
      <c r="N76" s="76">
        <f>1*M76</f>
        <v>217.5</v>
      </c>
      <c r="O76" s="38" t="s">
        <v>125</v>
      </c>
      <c r="P76" s="48">
        <v>1</v>
      </c>
      <c r="Q76" s="75" t="s">
        <v>159</v>
      </c>
    </row>
    <row r="77" spans="1:17" s="1" customFormat="1" ht="15.75" thickBot="1">
      <c r="A77" s="208" t="s">
        <v>55</v>
      </c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10"/>
    </row>
    <row r="78" spans="1:17" s="1" customFormat="1">
      <c r="A78" s="82">
        <v>1</v>
      </c>
      <c r="B78" s="50" t="s">
        <v>140</v>
      </c>
      <c r="C78" s="50"/>
      <c r="D78" s="69"/>
      <c r="E78" s="31">
        <v>1998</v>
      </c>
      <c r="F78" s="38" t="s">
        <v>86</v>
      </c>
      <c r="G78" s="32" t="s">
        <v>138</v>
      </c>
      <c r="H78" s="70">
        <v>85.5</v>
      </c>
      <c r="I78" s="71">
        <v>24</v>
      </c>
      <c r="J78" s="45">
        <v>122</v>
      </c>
      <c r="K78" s="45">
        <v>217</v>
      </c>
      <c r="L78" s="72">
        <f>K78/2</f>
        <v>108.5</v>
      </c>
      <c r="M78" s="72">
        <f>J78+L78</f>
        <v>230.5</v>
      </c>
      <c r="N78" s="76">
        <f>1*M78</f>
        <v>230.5</v>
      </c>
      <c r="O78" s="38">
        <v>20</v>
      </c>
      <c r="P78" s="48">
        <v>1</v>
      </c>
      <c r="Q78" s="75" t="s">
        <v>141</v>
      </c>
    </row>
    <row r="79" spans="1:17" s="1" customFormat="1">
      <c r="A79" s="82">
        <v>2</v>
      </c>
      <c r="B79" s="50" t="s">
        <v>137</v>
      </c>
      <c r="C79" s="50"/>
      <c r="D79" s="69"/>
      <c r="E79" s="31">
        <v>1997</v>
      </c>
      <c r="F79" s="38" t="s">
        <v>86</v>
      </c>
      <c r="G79" s="32" t="s">
        <v>138</v>
      </c>
      <c r="H79" s="70">
        <v>86.7</v>
      </c>
      <c r="I79" s="71">
        <v>24</v>
      </c>
      <c r="J79" s="45">
        <v>124</v>
      </c>
      <c r="K79" s="45">
        <v>202</v>
      </c>
      <c r="L79" s="72">
        <f>K79/2</f>
        <v>101</v>
      </c>
      <c r="M79" s="72">
        <f>J79+L79</f>
        <v>225</v>
      </c>
      <c r="N79" s="76">
        <f>1*M79</f>
        <v>225</v>
      </c>
      <c r="O79" s="74">
        <v>18</v>
      </c>
      <c r="P79" s="48">
        <v>1</v>
      </c>
      <c r="Q79" s="75" t="s">
        <v>139</v>
      </c>
    </row>
    <row r="80" spans="1:17" s="1" customFormat="1">
      <c r="A80" s="82">
        <v>3</v>
      </c>
      <c r="B80" s="50" t="s">
        <v>144</v>
      </c>
      <c r="C80" s="50"/>
      <c r="D80" s="69"/>
      <c r="E80" s="31">
        <v>1998</v>
      </c>
      <c r="F80" s="38" t="s">
        <v>59</v>
      </c>
      <c r="G80" s="32" t="s">
        <v>138</v>
      </c>
      <c r="H80" s="70">
        <v>96.4</v>
      </c>
      <c r="I80" s="71">
        <v>16</v>
      </c>
      <c r="J80" s="32">
        <v>94</v>
      </c>
      <c r="K80" s="32">
        <v>188</v>
      </c>
      <c r="L80" s="72">
        <f>K80/2</f>
        <v>94</v>
      </c>
      <c r="M80" s="72">
        <f>J80+L80</f>
        <v>188</v>
      </c>
      <c r="N80" s="76">
        <f>0.6*M80</f>
        <v>112.8</v>
      </c>
      <c r="O80" s="32">
        <v>16</v>
      </c>
      <c r="P80" s="36" t="s">
        <v>83</v>
      </c>
      <c r="Q80" s="75" t="s">
        <v>141</v>
      </c>
    </row>
    <row r="81" spans="1:17" s="1" customFormat="1" ht="15.75" thickBot="1">
      <c r="A81" s="82" t="s">
        <v>125</v>
      </c>
      <c r="B81" s="50" t="s">
        <v>152</v>
      </c>
      <c r="C81" s="50"/>
      <c r="D81" s="69"/>
      <c r="E81" s="31">
        <v>1995</v>
      </c>
      <c r="F81" s="38">
        <v>1</v>
      </c>
      <c r="G81" s="32" t="s">
        <v>138</v>
      </c>
      <c r="H81" s="70">
        <v>86.1</v>
      </c>
      <c r="I81" s="71">
        <v>24</v>
      </c>
      <c r="J81" s="32">
        <v>75</v>
      </c>
      <c r="K81" s="32">
        <v>150</v>
      </c>
      <c r="L81" s="72">
        <f>K81/2</f>
        <v>75</v>
      </c>
      <c r="M81" s="72">
        <f>J81+L81</f>
        <v>150</v>
      </c>
      <c r="N81" s="76">
        <f>1*M81</f>
        <v>150</v>
      </c>
      <c r="O81" s="32" t="s">
        <v>125</v>
      </c>
      <c r="P81" s="36">
        <v>2</v>
      </c>
      <c r="Q81" s="75" t="s">
        <v>141</v>
      </c>
    </row>
    <row r="82" spans="1:17" s="1" customFormat="1" ht="15.75" thickBot="1">
      <c r="A82" s="203" t="s">
        <v>20</v>
      </c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5"/>
    </row>
    <row r="83" spans="1:17" s="1" customFormat="1" ht="15.75" thickBot="1">
      <c r="A83" s="208" t="s">
        <v>33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24"/>
      <c r="O83" s="209"/>
      <c r="P83" s="209"/>
      <c r="Q83" s="210"/>
    </row>
    <row r="84" spans="1:17" s="1" customFormat="1" ht="15.75" thickBot="1">
      <c r="A84" s="81">
        <v>1</v>
      </c>
      <c r="B84" s="65" t="s">
        <v>65</v>
      </c>
      <c r="C84" s="49"/>
      <c r="D84" s="54"/>
      <c r="E84" s="12">
        <v>2005</v>
      </c>
      <c r="F84" s="72" t="s">
        <v>63</v>
      </c>
      <c r="G84" s="32" t="s">
        <v>60</v>
      </c>
      <c r="H84" s="77">
        <v>53.8</v>
      </c>
      <c r="I84" s="55">
        <v>8</v>
      </c>
      <c r="J84" s="24">
        <v>89</v>
      </c>
      <c r="K84" s="24"/>
      <c r="L84" s="72"/>
      <c r="M84" s="72"/>
      <c r="N84" s="142">
        <f>(I90*J90*0.15)/H90</f>
        <v>4.555102040816327</v>
      </c>
      <c r="O84" s="24">
        <v>20</v>
      </c>
      <c r="P84" s="12" t="s">
        <v>43</v>
      </c>
      <c r="Q84" s="101" t="s">
        <v>66</v>
      </c>
    </row>
    <row r="85" spans="1:17" s="1" customFormat="1" ht="15.75" thickBot="1">
      <c r="A85" s="208" t="s">
        <v>162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10"/>
    </row>
    <row r="86" spans="1:17" s="1" customFormat="1">
      <c r="A86" s="52">
        <v>1</v>
      </c>
      <c r="B86" s="28" t="s">
        <v>151</v>
      </c>
      <c r="C86" s="56"/>
      <c r="D86" s="87"/>
      <c r="E86" s="31">
        <v>2000</v>
      </c>
      <c r="F86" s="38" t="s">
        <v>86</v>
      </c>
      <c r="G86" s="32" t="s">
        <v>138</v>
      </c>
      <c r="H86" s="70">
        <v>78.900000000000006</v>
      </c>
      <c r="I86" s="71">
        <v>24</v>
      </c>
      <c r="J86" s="21">
        <v>68</v>
      </c>
      <c r="K86" s="21"/>
      <c r="L86" s="72"/>
      <c r="M86" s="72"/>
      <c r="N86" s="184">
        <f>(I86*J86*1)/H86</f>
        <v>20.684410646387832</v>
      </c>
      <c r="O86" s="24">
        <v>20</v>
      </c>
      <c r="P86" s="12">
        <v>2</v>
      </c>
      <c r="Q86" s="75" t="s">
        <v>159</v>
      </c>
    </row>
    <row r="87" spans="1:17" s="1" customFormat="1">
      <c r="A87" s="82">
        <v>2</v>
      </c>
      <c r="B87" s="50" t="s">
        <v>112</v>
      </c>
      <c r="C87" s="29"/>
      <c r="D87" s="30"/>
      <c r="E87" s="31">
        <v>2001</v>
      </c>
      <c r="F87" s="38">
        <v>3</v>
      </c>
      <c r="G87" s="32" t="s">
        <v>108</v>
      </c>
      <c r="H87" s="70">
        <v>57.8</v>
      </c>
      <c r="I87" s="71">
        <v>16</v>
      </c>
      <c r="J87" s="45">
        <v>67</v>
      </c>
      <c r="K87" s="45"/>
      <c r="L87" s="72"/>
      <c r="M87" s="72"/>
      <c r="N87" s="76">
        <f>(I87*J87*0.6)/H87</f>
        <v>11.1280276816609</v>
      </c>
      <c r="O87" s="32">
        <v>18</v>
      </c>
      <c r="P87" s="48" t="s">
        <v>63</v>
      </c>
      <c r="Q87" s="75" t="s">
        <v>109</v>
      </c>
    </row>
    <row r="88" spans="1:17" s="1" customFormat="1" ht="15.75" thickBot="1">
      <c r="A88" s="82">
        <v>3</v>
      </c>
      <c r="B88" s="50" t="s">
        <v>111</v>
      </c>
      <c r="C88" s="50"/>
      <c r="D88" s="69"/>
      <c r="E88" s="31">
        <v>2001</v>
      </c>
      <c r="F88" s="38" t="s">
        <v>63</v>
      </c>
      <c r="G88" s="32" t="s">
        <v>108</v>
      </c>
      <c r="H88" s="70">
        <v>80.599999999999994</v>
      </c>
      <c r="I88" s="71">
        <v>16</v>
      </c>
      <c r="J88" s="85">
        <v>56</v>
      </c>
      <c r="K88" s="85"/>
      <c r="L88" s="72"/>
      <c r="M88" s="72"/>
      <c r="N88" s="185">
        <f>(I88*J88*0.6)/H88</f>
        <v>6.6699751861042191</v>
      </c>
      <c r="O88" s="74">
        <v>16</v>
      </c>
      <c r="P88" s="48" t="s">
        <v>63</v>
      </c>
      <c r="Q88" s="75" t="s">
        <v>109</v>
      </c>
    </row>
    <row r="89" spans="1:17" s="1" customFormat="1" ht="15.75" thickBot="1">
      <c r="A89" s="214" t="s">
        <v>36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6"/>
    </row>
    <row r="90" spans="1:17" s="1" customFormat="1">
      <c r="A90" s="52">
        <v>1</v>
      </c>
      <c r="B90" s="51" t="s">
        <v>148</v>
      </c>
      <c r="C90" s="29"/>
      <c r="D90" s="30"/>
      <c r="E90" s="36">
        <v>1998</v>
      </c>
      <c r="F90" s="76" t="s">
        <v>87</v>
      </c>
      <c r="G90" s="32" t="s">
        <v>138</v>
      </c>
      <c r="H90" s="102">
        <v>73.5</v>
      </c>
      <c r="I90" s="34">
        <v>24</v>
      </c>
      <c r="J90" s="38">
        <v>93</v>
      </c>
      <c r="K90" s="38"/>
      <c r="L90" s="72"/>
      <c r="M90" s="72"/>
      <c r="N90" s="184">
        <f>(I90*J90*1)/H90</f>
        <v>30.367346938775512</v>
      </c>
      <c r="O90" s="38">
        <v>20</v>
      </c>
      <c r="P90" s="36">
        <v>1</v>
      </c>
      <c r="Q90" s="75" t="s">
        <v>146</v>
      </c>
    </row>
    <row r="91" spans="1:17" s="1" customFormat="1">
      <c r="A91" s="6">
        <v>2</v>
      </c>
      <c r="B91" s="29" t="s">
        <v>145</v>
      </c>
      <c r="C91" s="29"/>
      <c r="D91" s="30"/>
      <c r="E91" s="31">
        <v>1999</v>
      </c>
      <c r="F91" s="74" t="s">
        <v>86</v>
      </c>
      <c r="G91" s="32" t="s">
        <v>138</v>
      </c>
      <c r="H91" s="33">
        <v>66.7</v>
      </c>
      <c r="I91" s="34">
        <v>24</v>
      </c>
      <c r="J91" s="76">
        <v>74</v>
      </c>
      <c r="K91" s="76"/>
      <c r="L91" s="72"/>
      <c r="M91" s="72"/>
      <c r="N91" s="76">
        <f>(I91*J91*1)/H91</f>
        <v>26.626686656671662</v>
      </c>
      <c r="O91" s="76">
        <v>18</v>
      </c>
      <c r="P91" s="36">
        <v>1</v>
      </c>
      <c r="Q91" s="75" t="s">
        <v>146</v>
      </c>
    </row>
    <row r="92" spans="1:17" s="1" customFormat="1">
      <c r="A92" s="6">
        <v>3</v>
      </c>
      <c r="B92" s="50" t="s">
        <v>96</v>
      </c>
      <c r="C92" s="50"/>
      <c r="D92" s="69"/>
      <c r="E92" s="31">
        <v>1997</v>
      </c>
      <c r="F92" s="38" t="s">
        <v>86</v>
      </c>
      <c r="G92" s="32" t="s">
        <v>60</v>
      </c>
      <c r="H92" s="70">
        <v>72.599999999999994</v>
      </c>
      <c r="I92" s="71">
        <v>24</v>
      </c>
      <c r="J92" s="32">
        <v>71</v>
      </c>
      <c r="K92" s="32"/>
      <c r="L92" s="72"/>
      <c r="M92" s="72"/>
      <c r="N92" s="76">
        <f>(I92*J92*1)/H92</f>
        <v>23.471074380165291</v>
      </c>
      <c r="O92" s="32">
        <v>16</v>
      </c>
      <c r="P92" s="36">
        <v>1</v>
      </c>
      <c r="Q92" s="75" t="s">
        <v>64</v>
      </c>
    </row>
    <row r="93" spans="1:17" s="1" customFormat="1">
      <c r="A93" s="6">
        <v>4</v>
      </c>
      <c r="B93" s="50" t="s">
        <v>147</v>
      </c>
      <c r="C93" s="50"/>
      <c r="D93" s="69"/>
      <c r="E93" s="31">
        <v>1998</v>
      </c>
      <c r="F93" s="38" t="s">
        <v>86</v>
      </c>
      <c r="G93" s="32" t="s">
        <v>138</v>
      </c>
      <c r="H93" s="70">
        <v>74.400000000000006</v>
      </c>
      <c r="I93" s="71">
        <v>24</v>
      </c>
      <c r="J93" s="32">
        <v>55</v>
      </c>
      <c r="K93" s="32"/>
      <c r="L93" s="72"/>
      <c r="M93" s="72"/>
      <c r="N93" s="76">
        <f>(I93*J93*1)/H93</f>
        <v>17.741935483870968</v>
      </c>
      <c r="O93" s="74">
        <v>14</v>
      </c>
      <c r="P93" s="36">
        <v>3</v>
      </c>
      <c r="Q93" s="75" t="s">
        <v>146</v>
      </c>
    </row>
    <row r="94" spans="1:17" s="1" customFormat="1" ht="15.75" thickBot="1">
      <c r="A94" s="6" t="s">
        <v>125</v>
      </c>
      <c r="B94" s="51" t="s">
        <v>149</v>
      </c>
      <c r="C94" s="29"/>
      <c r="D94" s="30"/>
      <c r="E94" s="36">
        <v>1995</v>
      </c>
      <c r="F94" s="76" t="s">
        <v>86</v>
      </c>
      <c r="G94" s="32" t="s">
        <v>138</v>
      </c>
      <c r="H94" s="102">
        <v>79.5</v>
      </c>
      <c r="I94" s="34">
        <v>24</v>
      </c>
      <c r="J94" s="38">
        <v>97</v>
      </c>
      <c r="K94" s="38"/>
      <c r="L94" s="72"/>
      <c r="M94" s="72"/>
      <c r="N94" s="72">
        <f t="shared" ref="N94" si="6">(I94*J94*1)/H94</f>
        <v>29.283018867924529</v>
      </c>
      <c r="O94" s="38" t="s">
        <v>125</v>
      </c>
      <c r="P94" s="36">
        <v>1</v>
      </c>
      <c r="Q94" s="103" t="s">
        <v>141</v>
      </c>
    </row>
    <row r="95" spans="1:17" s="1" customFormat="1" ht="15.75" thickBot="1">
      <c r="A95" s="208" t="s">
        <v>57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10"/>
    </row>
    <row r="96" spans="1:17" s="1" customFormat="1">
      <c r="A96" s="52">
        <v>1</v>
      </c>
      <c r="B96" s="29" t="s">
        <v>97</v>
      </c>
      <c r="C96" s="42"/>
      <c r="D96" s="30"/>
      <c r="E96" s="31">
        <v>1999</v>
      </c>
      <c r="F96" s="74" t="s">
        <v>98</v>
      </c>
      <c r="G96" s="21" t="s">
        <v>60</v>
      </c>
      <c r="H96" s="33">
        <v>65.099999999999994</v>
      </c>
      <c r="I96" s="34">
        <v>16</v>
      </c>
      <c r="J96" s="32">
        <v>74</v>
      </c>
      <c r="K96" s="32"/>
      <c r="L96" s="72"/>
      <c r="M96" s="72"/>
      <c r="N96" s="72">
        <f>(I96*J96*0.6)/H96</f>
        <v>10.912442396313365</v>
      </c>
      <c r="O96" s="38">
        <v>20</v>
      </c>
      <c r="P96" s="36">
        <v>1</v>
      </c>
      <c r="Q96" s="103" t="s">
        <v>68</v>
      </c>
    </row>
    <row r="97" spans="1:23" s="1" customFormat="1">
      <c r="A97" s="82">
        <v>2</v>
      </c>
      <c r="B97" s="50" t="s">
        <v>85</v>
      </c>
      <c r="C97" s="50"/>
      <c r="D97" s="37"/>
      <c r="E97" s="31">
        <v>1997</v>
      </c>
      <c r="F97" s="38" t="s">
        <v>86</v>
      </c>
      <c r="G97" s="32" t="s">
        <v>60</v>
      </c>
      <c r="H97" s="39">
        <v>58</v>
      </c>
      <c r="I97" s="40">
        <v>12</v>
      </c>
      <c r="J97" s="35">
        <v>70</v>
      </c>
      <c r="K97" s="35"/>
      <c r="L97" s="7"/>
      <c r="M97" s="72"/>
      <c r="N97" s="72">
        <f>(I97*J97*0.3)/H97</f>
        <v>4.3448275862068968</v>
      </c>
      <c r="O97" s="24">
        <v>18</v>
      </c>
      <c r="P97" s="12" t="s">
        <v>43</v>
      </c>
      <c r="Q97" s="13" t="s">
        <v>68</v>
      </c>
    </row>
    <row r="98" spans="1:23" s="1" customFormat="1" ht="15.75" thickBot="1"/>
    <row r="99" spans="1:23" s="1" customFormat="1" ht="15.75" thickBot="1">
      <c r="A99" s="217" t="s">
        <v>13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9"/>
    </row>
    <row r="100" spans="1:23" s="1" customFormat="1" ht="15.75" thickBot="1">
      <c r="A100" s="214" t="s">
        <v>178</v>
      </c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6"/>
    </row>
    <row r="101" spans="1:23" s="1" customFormat="1">
      <c r="A101" s="52">
        <v>1</v>
      </c>
      <c r="B101" s="23" t="s">
        <v>75</v>
      </c>
      <c r="C101" s="23"/>
      <c r="D101" s="10"/>
      <c r="E101" s="11">
        <v>2005</v>
      </c>
      <c r="F101" s="24" t="s">
        <v>59</v>
      </c>
      <c r="G101" s="21" t="s">
        <v>73</v>
      </c>
      <c r="H101" s="25">
        <v>45.8</v>
      </c>
      <c r="I101" s="26">
        <v>8</v>
      </c>
      <c r="J101" s="7">
        <v>198</v>
      </c>
      <c r="K101" s="7"/>
      <c r="L101" s="7"/>
      <c r="M101" s="7"/>
      <c r="N101" s="7">
        <f>0.13*J101</f>
        <v>25.740000000000002</v>
      </c>
      <c r="O101" s="7">
        <v>20</v>
      </c>
      <c r="P101" s="48" t="s">
        <v>43</v>
      </c>
      <c r="Q101" s="27" t="s">
        <v>74</v>
      </c>
    </row>
    <row r="102" spans="1:23" s="1" customFormat="1">
      <c r="A102" s="57">
        <v>2</v>
      </c>
      <c r="B102" s="23" t="s">
        <v>71</v>
      </c>
      <c r="C102" s="23"/>
      <c r="D102" s="10"/>
      <c r="E102" s="11">
        <v>2007</v>
      </c>
      <c r="F102" s="24" t="s">
        <v>59</v>
      </c>
      <c r="G102" s="21" t="s">
        <v>60</v>
      </c>
      <c r="H102" s="25">
        <v>69.099999999999994</v>
      </c>
      <c r="I102" s="26">
        <v>6</v>
      </c>
      <c r="J102" s="7">
        <v>211</v>
      </c>
      <c r="K102" s="7"/>
      <c r="L102" s="7"/>
      <c r="M102" s="7"/>
      <c r="N102" s="72">
        <f>0.06*J102</f>
        <v>12.66</v>
      </c>
      <c r="O102" s="7">
        <v>18</v>
      </c>
      <c r="P102" s="48" t="s">
        <v>43</v>
      </c>
      <c r="Q102" s="27" t="s">
        <v>68</v>
      </c>
    </row>
    <row r="103" spans="1:23" s="1" customFormat="1" ht="15.75" thickBot="1">
      <c r="A103" s="141">
        <v>3</v>
      </c>
      <c r="B103" s="23" t="s">
        <v>122</v>
      </c>
      <c r="C103" s="23"/>
      <c r="D103" s="10"/>
      <c r="E103" s="11">
        <v>2008</v>
      </c>
      <c r="F103" s="24" t="s">
        <v>59</v>
      </c>
      <c r="G103" s="21" t="s">
        <v>114</v>
      </c>
      <c r="H103" s="25">
        <v>35.799999999999997</v>
      </c>
      <c r="I103" s="26">
        <v>4</v>
      </c>
      <c r="J103" s="7">
        <v>100</v>
      </c>
      <c r="K103" s="7"/>
      <c r="L103" s="7"/>
      <c r="M103" s="7"/>
      <c r="N103" s="7">
        <f>0.03*J103</f>
        <v>3</v>
      </c>
      <c r="O103" s="7">
        <v>16</v>
      </c>
      <c r="P103" s="48" t="s">
        <v>43</v>
      </c>
      <c r="Q103" s="27" t="s">
        <v>115</v>
      </c>
    </row>
    <row r="104" spans="1:23" s="1" customFormat="1" ht="15.75" thickBot="1">
      <c r="A104" s="214" t="s">
        <v>179</v>
      </c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6"/>
    </row>
    <row r="105" spans="1:23" s="1" customFormat="1">
      <c r="A105" s="182">
        <v>1</v>
      </c>
      <c r="B105" s="23" t="s">
        <v>116</v>
      </c>
      <c r="C105" s="143"/>
      <c r="D105" s="10"/>
      <c r="E105" s="11">
        <v>2002</v>
      </c>
      <c r="F105" s="24" t="s">
        <v>59</v>
      </c>
      <c r="G105" s="21" t="s">
        <v>114</v>
      </c>
      <c r="H105" s="25">
        <v>59.5</v>
      </c>
      <c r="I105" s="26">
        <v>8</v>
      </c>
      <c r="J105" s="7">
        <v>222</v>
      </c>
      <c r="K105" s="7"/>
      <c r="L105" s="7"/>
      <c r="M105" s="7"/>
      <c r="N105" s="7">
        <f>0.13*J105</f>
        <v>28.86</v>
      </c>
      <c r="O105" s="7">
        <v>20</v>
      </c>
      <c r="P105" s="48" t="s">
        <v>43</v>
      </c>
      <c r="Q105" s="27" t="s">
        <v>115</v>
      </c>
    </row>
    <row r="106" spans="1:23" s="1" customFormat="1">
      <c r="A106" s="57">
        <v>2</v>
      </c>
      <c r="B106" s="65" t="s">
        <v>67</v>
      </c>
      <c r="C106" s="53"/>
      <c r="D106" s="54"/>
      <c r="E106" s="12">
        <v>2004</v>
      </c>
      <c r="F106" s="72" t="s">
        <v>59</v>
      </c>
      <c r="G106" s="21" t="s">
        <v>60</v>
      </c>
      <c r="H106" s="77">
        <v>47</v>
      </c>
      <c r="I106" s="55">
        <v>6</v>
      </c>
      <c r="J106" s="24">
        <v>203</v>
      </c>
      <c r="K106" s="24"/>
      <c r="L106" s="72"/>
      <c r="M106" s="72"/>
      <c r="N106" s="72">
        <f>0.06*J106</f>
        <v>12.18</v>
      </c>
      <c r="O106" s="24">
        <v>18</v>
      </c>
      <c r="P106" s="48" t="s">
        <v>43</v>
      </c>
      <c r="Q106" s="78" t="s">
        <v>68</v>
      </c>
    </row>
    <row r="107" spans="1:23" s="1" customFormat="1">
      <c r="A107" s="141">
        <v>3</v>
      </c>
      <c r="B107" s="23" t="s">
        <v>103</v>
      </c>
      <c r="C107" s="23"/>
      <c r="D107" s="10"/>
      <c r="E107" s="11">
        <v>2003</v>
      </c>
      <c r="F107" s="24" t="s">
        <v>59</v>
      </c>
      <c r="G107" s="21" t="s">
        <v>100</v>
      </c>
      <c r="H107" s="25">
        <v>56</v>
      </c>
      <c r="I107" s="26">
        <v>6</v>
      </c>
      <c r="J107" s="7">
        <v>132</v>
      </c>
      <c r="K107" s="7"/>
      <c r="L107" s="7"/>
      <c r="M107" s="7"/>
      <c r="N107" s="72">
        <f>0.06*J107</f>
        <v>7.92</v>
      </c>
      <c r="O107" s="7">
        <v>16</v>
      </c>
      <c r="P107" s="48" t="s">
        <v>43</v>
      </c>
      <c r="Q107" s="27" t="s">
        <v>101</v>
      </c>
    </row>
    <row r="108" spans="1:23" s="1" customFormat="1" ht="15.75" thickBot="1">
      <c r="A108" s="181">
        <v>4</v>
      </c>
      <c r="B108" s="23" t="s">
        <v>123</v>
      </c>
      <c r="C108" s="23"/>
      <c r="D108" s="10"/>
      <c r="E108" s="11">
        <v>2002</v>
      </c>
      <c r="F108" s="24" t="s">
        <v>59</v>
      </c>
      <c r="G108" s="21" t="s">
        <v>100</v>
      </c>
      <c r="H108" s="25">
        <v>72.8</v>
      </c>
      <c r="I108" s="26">
        <v>6</v>
      </c>
      <c r="J108" s="7">
        <v>110</v>
      </c>
      <c r="K108" s="7"/>
      <c r="L108" s="7"/>
      <c r="M108" s="7"/>
      <c r="N108" s="72">
        <f>0.06*J108</f>
        <v>6.6</v>
      </c>
      <c r="O108" s="7">
        <v>15</v>
      </c>
      <c r="P108" s="48" t="s">
        <v>43</v>
      </c>
      <c r="Q108" s="27" t="s">
        <v>101</v>
      </c>
    </row>
    <row r="109" spans="1:23" s="1" customFormat="1" ht="15.75" thickBot="1">
      <c r="A109" s="214" t="s">
        <v>37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6"/>
    </row>
    <row r="110" spans="1:23" s="1" customFormat="1">
      <c r="A110" s="144">
        <v>1</v>
      </c>
      <c r="B110" s="145" t="s">
        <v>97</v>
      </c>
      <c r="C110" s="165"/>
      <c r="D110" s="167"/>
      <c r="E110" s="146">
        <v>1999</v>
      </c>
      <c r="F110" s="147" t="s">
        <v>98</v>
      </c>
      <c r="G110" s="148" t="s">
        <v>60</v>
      </c>
      <c r="H110" s="149">
        <v>65.099999999999994</v>
      </c>
      <c r="I110" s="150">
        <v>24</v>
      </c>
      <c r="J110" s="151">
        <v>192</v>
      </c>
      <c r="K110" s="151"/>
      <c r="L110" s="151"/>
      <c r="M110" s="151"/>
      <c r="N110" s="151">
        <f>1*J110</f>
        <v>192</v>
      </c>
      <c r="O110" s="151">
        <v>20</v>
      </c>
      <c r="P110" s="152" t="s">
        <v>98</v>
      </c>
      <c r="Q110" s="153" t="s">
        <v>68</v>
      </c>
    </row>
    <row r="111" spans="1:23" s="1" customFormat="1">
      <c r="A111" s="154">
        <v>2</v>
      </c>
      <c r="B111" s="155" t="s">
        <v>85</v>
      </c>
      <c r="C111" s="166"/>
      <c r="D111" s="168"/>
      <c r="E111" s="157">
        <v>1997</v>
      </c>
      <c r="F111" s="158" t="s">
        <v>86</v>
      </c>
      <c r="G111" s="159" t="s">
        <v>60</v>
      </c>
      <c r="H111" s="160">
        <v>58</v>
      </c>
      <c r="I111" s="161">
        <v>16</v>
      </c>
      <c r="J111" s="162">
        <v>196</v>
      </c>
      <c r="K111" s="162"/>
      <c r="L111" s="162"/>
      <c r="M111" s="162"/>
      <c r="N111" s="162">
        <f>0.5*J111</f>
        <v>98</v>
      </c>
      <c r="O111" s="162">
        <v>18</v>
      </c>
      <c r="P111" s="163">
        <v>1</v>
      </c>
      <c r="Q111" s="164" t="s">
        <v>68</v>
      </c>
    </row>
    <row r="112" spans="1:23">
      <c r="A112" s="154">
        <v>3</v>
      </c>
      <c r="B112" s="156" t="s">
        <v>89</v>
      </c>
      <c r="C112" s="170"/>
      <c r="D112" s="168"/>
      <c r="E112" s="157">
        <v>1996</v>
      </c>
      <c r="F112" s="158">
        <v>1</v>
      </c>
      <c r="G112" s="159" t="s">
        <v>60</v>
      </c>
      <c r="H112" s="160">
        <v>65.3</v>
      </c>
      <c r="I112" s="161">
        <v>16</v>
      </c>
      <c r="J112" s="162">
        <v>132</v>
      </c>
      <c r="K112" s="162"/>
      <c r="L112" s="162"/>
      <c r="M112" s="162"/>
      <c r="N112" s="162">
        <f>0.5*J112</f>
        <v>66</v>
      </c>
      <c r="O112" s="162">
        <v>16</v>
      </c>
      <c r="P112" s="163">
        <v>1</v>
      </c>
      <c r="Q112" s="164" t="s">
        <v>64</v>
      </c>
      <c r="S112" s="220"/>
      <c r="T112" s="220"/>
      <c r="U112" s="220"/>
      <c r="V112" s="220"/>
      <c r="W112" s="220"/>
    </row>
    <row r="113" spans="1:17" ht="15.75" thickBot="1">
      <c r="A113" s="180" t="s">
        <v>125</v>
      </c>
      <c r="B113" s="133" t="s">
        <v>126</v>
      </c>
      <c r="C113" s="133"/>
      <c r="D113" s="134"/>
      <c r="E113" s="135">
        <v>1985</v>
      </c>
      <c r="F113" s="169" t="s">
        <v>87</v>
      </c>
      <c r="G113" s="68" t="s">
        <v>60</v>
      </c>
      <c r="H113" s="136">
        <v>72</v>
      </c>
      <c r="I113" s="137">
        <v>24</v>
      </c>
      <c r="J113" s="67">
        <v>157</v>
      </c>
      <c r="K113" s="67"/>
      <c r="L113" s="67"/>
      <c r="M113" s="67"/>
      <c r="N113" s="67">
        <f>1*J113</f>
        <v>157</v>
      </c>
      <c r="O113" s="67" t="s">
        <v>125</v>
      </c>
      <c r="P113" s="138" t="s">
        <v>87</v>
      </c>
      <c r="Q113" s="139" t="s">
        <v>68</v>
      </c>
    </row>
    <row r="114" spans="1:17">
      <c r="A114" s="2"/>
      <c r="B114" s="15"/>
      <c r="C114" s="15"/>
      <c r="D114" s="16"/>
      <c r="E114" s="17"/>
      <c r="F114" s="8"/>
      <c r="G114" s="18"/>
      <c r="H114" s="19"/>
      <c r="I114" s="19"/>
      <c r="J114" s="8"/>
      <c r="K114" s="8"/>
      <c r="L114" s="8"/>
      <c r="M114" s="8"/>
      <c r="N114" s="8"/>
      <c r="O114" s="8"/>
      <c r="P114" s="20"/>
      <c r="Q114" s="15"/>
    </row>
    <row r="115" spans="1:17">
      <c r="A115" s="220" t="s">
        <v>172</v>
      </c>
      <c r="B115" s="220"/>
      <c r="C115" s="220"/>
      <c r="D115" s="220"/>
      <c r="E115" s="220"/>
      <c r="F115" s="41"/>
      <c r="G115" s="212" t="s">
        <v>174</v>
      </c>
      <c r="H115" s="212"/>
      <c r="I115" s="212"/>
      <c r="J115" s="212"/>
      <c r="K115" s="213"/>
      <c r="L115" s="213"/>
      <c r="M115" s="213"/>
      <c r="N115" s="213"/>
      <c r="O115" s="213"/>
      <c r="P115" s="213"/>
      <c r="Q115" s="213"/>
    </row>
    <row r="116" spans="1:17" ht="30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>
      <c r="A117" s="220" t="s">
        <v>173</v>
      </c>
      <c r="B117" s="220"/>
      <c r="C117" s="220"/>
      <c r="D117" s="220"/>
      <c r="E117" s="220"/>
      <c r="F117" s="41"/>
      <c r="G117" s="212" t="s">
        <v>175</v>
      </c>
      <c r="H117" s="212"/>
      <c r="I117" s="212"/>
      <c r="J117" s="212"/>
      <c r="K117" s="213"/>
      <c r="L117" s="213"/>
      <c r="M117" s="213"/>
      <c r="N117" s="213"/>
      <c r="O117" s="213"/>
      <c r="P117" s="213"/>
      <c r="Q117" s="213"/>
    </row>
    <row r="118" spans="1:17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1:17">
      <c r="A119" s="211" t="s">
        <v>156</v>
      </c>
      <c r="B119" s="211"/>
      <c r="C119" s="211"/>
      <c r="D119" s="211"/>
      <c r="E119" s="211"/>
      <c r="F119" s="211"/>
      <c r="G119" s="211"/>
      <c r="H119" s="211"/>
      <c r="I119" s="211" t="s">
        <v>157</v>
      </c>
      <c r="J119" s="211"/>
      <c r="K119" s="211"/>
      <c r="L119" s="211"/>
      <c r="M119" s="211"/>
      <c r="N119" s="211"/>
      <c r="O119" s="211"/>
      <c r="P119" s="211"/>
      <c r="Q119" s="211"/>
    </row>
    <row r="120" spans="1:17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</sheetData>
  <sortState ref="B95:Q97">
    <sortCondition descending="1" ref="N95:N97"/>
  </sortState>
  <mergeCells count="62">
    <mergeCell ref="S112:W112"/>
    <mergeCell ref="K20:O20"/>
    <mergeCell ref="A104:Q104"/>
    <mergeCell ref="A77:Q77"/>
    <mergeCell ref="A37:Q37"/>
    <mergeCell ref="A33:Q33"/>
    <mergeCell ref="A74:Q74"/>
    <mergeCell ref="A95:Q95"/>
    <mergeCell ref="A45:Q45"/>
    <mergeCell ref="A58:Q58"/>
    <mergeCell ref="A62:Q62"/>
    <mergeCell ref="A85:Q85"/>
    <mergeCell ref="A83:Q83"/>
    <mergeCell ref="A21:Q21"/>
    <mergeCell ref="A68:Q68"/>
    <mergeCell ref="A27:Q27"/>
    <mergeCell ref="A119:H119"/>
    <mergeCell ref="I119:Q119"/>
    <mergeCell ref="G115:Q115"/>
    <mergeCell ref="G117:Q117"/>
    <mergeCell ref="A89:Q89"/>
    <mergeCell ref="A109:Q109"/>
    <mergeCell ref="A100:Q100"/>
    <mergeCell ref="A99:Q99"/>
    <mergeCell ref="A117:E117"/>
    <mergeCell ref="A115:E115"/>
    <mergeCell ref="D6:P6"/>
    <mergeCell ref="E7:O7"/>
    <mergeCell ref="A82:Q82"/>
    <mergeCell ref="N10:N11"/>
    <mergeCell ref="A13:Q13"/>
    <mergeCell ref="A12:Q12"/>
    <mergeCell ref="H10:H11"/>
    <mergeCell ref="Q10:Q11"/>
    <mergeCell ref="E10:E11"/>
    <mergeCell ref="F10:F11"/>
    <mergeCell ref="A42:Q42"/>
    <mergeCell ref="A49:Q49"/>
    <mergeCell ref="A53:Q53"/>
    <mergeCell ref="A56:Q56"/>
    <mergeCell ref="A66:Q66"/>
    <mergeCell ref="A72:Q72"/>
    <mergeCell ref="A1:Q1"/>
    <mergeCell ref="A2:Q2"/>
    <mergeCell ref="A3:Q3"/>
    <mergeCell ref="A4:Q4"/>
    <mergeCell ref="B5:Q5"/>
    <mergeCell ref="P7:Q7"/>
    <mergeCell ref="O8:Q8"/>
    <mergeCell ref="A8:C8"/>
    <mergeCell ref="O10:O11"/>
    <mergeCell ref="K10:L10"/>
    <mergeCell ref="I10:I11"/>
    <mergeCell ref="E8:N8"/>
    <mergeCell ref="P10:P11"/>
    <mergeCell ref="M10:M11"/>
    <mergeCell ref="A10:A11"/>
    <mergeCell ref="K32:L32"/>
    <mergeCell ref="A7:D7"/>
    <mergeCell ref="B10:D11"/>
    <mergeCell ref="G10:G11"/>
    <mergeCell ref="J10:J11"/>
  </mergeCells>
  <printOptions horizontalCentered="1"/>
  <pageMargins left="0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topLeftCell="B4" workbookViewId="0">
      <selection activeCell="C17" sqref="C17"/>
    </sheetView>
  </sheetViews>
  <sheetFormatPr defaultRowHeight="18.75"/>
  <cols>
    <col min="1" max="1" width="9.140625" style="90" hidden="1" customWidth="1"/>
    <col min="2" max="2" width="12" style="90" customWidth="1"/>
    <col min="3" max="3" width="39.140625" style="90" customWidth="1"/>
    <col min="4" max="4" width="19.28515625" style="90" customWidth="1"/>
    <col min="5" max="5" width="16.140625" style="90" customWidth="1"/>
    <col min="6" max="7" width="15.85546875" style="90" customWidth="1"/>
    <col min="8" max="8" width="16" style="90" customWidth="1"/>
    <col min="9" max="9" width="25.42578125" style="90" hidden="1" customWidth="1"/>
    <col min="10" max="22" width="9.140625" style="90" hidden="1" customWidth="1"/>
    <col min="23" max="23" width="0.28515625" style="90" customWidth="1"/>
    <col min="24" max="16384" width="9.140625" style="90"/>
  </cols>
  <sheetData>
    <row r="1" spans="2:23">
      <c r="B1" s="225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2:23">
      <c r="B2" s="225" t="s">
        <v>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2:23">
      <c r="B3" s="225" t="s">
        <v>2</v>
      </c>
      <c r="C3" s="225"/>
      <c r="D3" s="225"/>
      <c r="E3" s="225"/>
      <c r="F3" s="225"/>
      <c r="G3" s="225"/>
      <c r="H3" s="225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2:23">
      <c r="B4" s="98"/>
      <c r="C4" s="99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2:23">
      <c r="B5" s="227" t="s">
        <v>35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</row>
    <row r="6" spans="2:23">
      <c r="B6" s="98"/>
      <c r="C6" s="227" t="s">
        <v>46</v>
      </c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2:23">
      <c r="B7" s="98"/>
      <c r="C7" s="227" t="s">
        <v>171</v>
      </c>
      <c r="D7" s="225"/>
      <c r="E7" s="225"/>
      <c r="F7" s="225"/>
      <c r="G7" s="225"/>
      <c r="H7" s="225"/>
      <c r="I7" s="225"/>
      <c r="J7" s="100"/>
      <c r="K7" s="100"/>
      <c r="L7" s="227" t="s">
        <v>47</v>
      </c>
      <c r="M7" s="227"/>
      <c r="N7" s="227"/>
      <c r="O7" s="227"/>
      <c r="P7" s="227"/>
      <c r="Q7" s="227"/>
      <c r="R7" s="100"/>
      <c r="S7" s="100"/>
      <c r="T7" s="227" t="s">
        <v>48</v>
      </c>
      <c r="U7" s="227"/>
      <c r="V7" s="227"/>
    </row>
    <row r="8" spans="2:23" ht="19.5" thickBot="1">
      <c r="B8" s="98"/>
      <c r="C8" s="227" t="s">
        <v>4</v>
      </c>
      <c r="D8" s="227"/>
      <c r="E8" s="227"/>
      <c r="F8" s="227"/>
      <c r="G8" s="227"/>
      <c r="H8" s="227"/>
      <c r="I8" s="227"/>
      <c r="J8" s="227" t="s">
        <v>49</v>
      </c>
      <c r="K8" s="227"/>
      <c r="L8" s="227"/>
      <c r="M8" s="227" t="s">
        <v>50</v>
      </c>
      <c r="N8" s="227"/>
      <c r="O8" s="227"/>
      <c r="P8" s="230" t="s">
        <v>51</v>
      </c>
      <c r="Q8" s="230"/>
      <c r="R8" s="230"/>
      <c r="S8" s="230"/>
      <c r="T8" s="230" t="s">
        <v>52</v>
      </c>
      <c r="U8" s="230"/>
      <c r="V8" s="230"/>
    </row>
    <row r="9" spans="2:23">
      <c r="B9" s="231" t="s">
        <v>6</v>
      </c>
      <c r="C9" s="118" t="s">
        <v>10</v>
      </c>
      <c r="D9" s="119" t="s">
        <v>53</v>
      </c>
      <c r="E9" s="119" t="s">
        <v>54</v>
      </c>
      <c r="F9" s="119" t="s">
        <v>155</v>
      </c>
      <c r="G9" s="119" t="s">
        <v>45</v>
      </c>
      <c r="H9" s="119" t="s">
        <v>18</v>
      </c>
      <c r="I9" s="91" t="s">
        <v>45</v>
      </c>
    </row>
    <row r="10" spans="2:23" ht="19.5" thickBot="1">
      <c r="B10" s="232"/>
      <c r="C10" s="120"/>
      <c r="D10" s="121" t="s">
        <v>44</v>
      </c>
      <c r="E10" s="121" t="s">
        <v>44</v>
      </c>
      <c r="F10" s="121" t="s">
        <v>44</v>
      </c>
      <c r="G10" s="183" t="s">
        <v>44</v>
      </c>
      <c r="H10" s="121" t="s">
        <v>44</v>
      </c>
      <c r="I10" s="92" t="s">
        <v>44</v>
      </c>
    </row>
    <row r="11" spans="2:23">
      <c r="B11" s="122">
        <v>1</v>
      </c>
      <c r="C11" s="123" t="s">
        <v>60</v>
      </c>
      <c r="D11" s="124" t="s">
        <v>166</v>
      </c>
      <c r="E11" s="124" t="s">
        <v>165</v>
      </c>
      <c r="F11" s="124">
        <v>18</v>
      </c>
      <c r="G11" s="124">
        <v>20</v>
      </c>
      <c r="H11" s="124">
        <f>G11+F11+20+20+16+20+20+20</f>
        <v>154</v>
      </c>
      <c r="I11" s="93">
        <v>20</v>
      </c>
    </row>
    <row r="12" spans="2:23">
      <c r="B12" s="125">
        <v>2</v>
      </c>
      <c r="C12" s="126" t="s">
        <v>138</v>
      </c>
      <c r="D12" s="127">
        <v>20</v>
      </c>
      <c r="E12" s="127" t="s">
        <v>166</v>
      </c>
      <c r="F12" s="127"/>
      <c r="G12" s="127"/>
      <c r="H12" s="127">
        <f>D12+20+20+20</f>
        <v>80</v>
      </c>
      <c r="I12" s="95"/>
    </row>
    <row r="13" spans="2:23" ht="19.5" thickBot="1">
      <c r="B13" s="125">
        <v>3</v>
      </c>
      <c r="C13" s="128" t="s">
        <v>73</v>
      </c>
      <c r="D13" s="127" t="s">
        <v>164</v>
      </c>
      <c r="E13" s="127"/>
      <c r="F13" s="127">
        <v>20</v>
      </c>
      <c r="G13" s="127"/>
      <c r="H13" s="127">
        <v>76</v>
      </c>
      <c r="I13" s="96" t="s">
        <v>43</v>
      </c>
    </row>
    <row r="14" spans="2:23">
      <c r="B14" s="129">
        <v>3</v>
      </c>
      <c r="C14" s="128" t="s">
        <v>100</v>
      </c>
      <c r="D14" s="130" t="s">
        <v>168</v>
      </c>
      <c r="E14" s="130"/>
      <c r="F14" s="130">
        <v>16</v>
      </c>
      <c r="G14" s="130"/>
      <c r="H14" s="130">
        <v>74</v>
      </c>
      <c r="I14" s="94"/>
    </row>
    <row r="15" spans="2:23">
      <c r="B15" s="129">
        <v>4</v>
      </c>
      <c r="C15" s="128" t="s">
        <v>114</v>
      </c>
      <c r="D15" s="127" t="s">
        <v>163</v>
      </c>
      <c r="E15" s="127"/>
      <c r="F15" s="127">
        <v>20</v>
      </c>
      <c r="G15" s="127"/>
      <c r="H15" s="127">
        <f>F15+14+18+20</f>
        <v>72</v>
      </c>
      <c r="I15" s="94">
        <v>18</v>
      </c>
    </row>
    <row r="16" spans="2:23">
      <c r="B16" s="129">
        <v>5</v>
      </c>
      <c r="C16" s="128" t="s">
        <v>154</v>
      </c>
      <c r="D16" s="130" t="s">
        <v>167</v>
      </c>
      <c r="E16" s="130"/>
      <c r="F16" s="130"/>
      <c r="G16" s="130"/>
      <c r="H16" s="130">
        <f>18+20+20</f>
        <v>58</v>
      </c>
      <c r="I16" s="94" t="s">
        <v>43</v>
      </c>
    </row>
    <row r="17" spans="2:15" ht="19.5" thickBot="1">
      <c r="B17" s="140">
        <v>6</v>
      </c>
      <c r="C17" s="131" t="s">
        <v>108</v>
      </c>
      <c r="D17" s="132" t="s">
        <v>169</v>
      </c>
      <c r="E17" s="132"/>
      <c r="F17" s="132"/>
      <c r="G17" s="132"/>
      <c r="H17" s="132">
        <f>20+18+20</f>
        <v>58</v>
      </c>
      <c r="I17" s="94"/>
    </row>
    <row r="20" spans="2: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>
      <c r="B21" s="229" t="s">
        <v>170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</row>
  </sheetData>
  <sortState ref="C11:H17">
    <sortCondition descending="1" ref="H11:H17"/>
  </sortState>
  <mergeCells count="15">
    <mergeCell ref="B21:O21"/>
    <mergeCell ref="B3:H3"/>
    <mergeCell ref="B2:V2"/>
    <mergeCell ref="B5:W5"/>
    <mergeCell ref="C8:I8"/>
    <mergeCell ref="J8:L8"/>
    <mergeCell ref="M8:O8"/>
    <mergeCell ref="P8:S8"/>
    <mergeCell ref="T8:V8"/>
    <mergeCell ref="B9:B10"/>
    <mergeCell ref="B1:V1"/>
    <mergeCell ref="C6:V6"/>
    <mergeCell ref="C7:I7"/>
    <mergeCell ref="L7:Q7"/>
    <mergeCell ref="T7:V7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ДВ,ДЦ,Р</vt:lpstr>
      <vt:lpstr>Командный зачет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Иванов Е.А.</cp:lastModifiedBy>
  <cp:lastPrinted>2018-10-21T22:25:14Z</cp:lastPrinted>
  <dcterms:created xsi:type="dcterms:W3CDTF">2017-02-20T14:54:52Z</dcterms:created>
  <dcterms:modified xsi:type="dcterms:W3CDTF">2018-10-22T16:37:05Z</dcterms:modified>
</cp:coreProperties>
</file>